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CI Summary" sheetId="2" r:id="rId1"/>
    <sheet name="Capacity-FQI_K-8" sheetId="1" r:id="rId2"/>
  </sheets>
  <externalReferences>
    <externalReference r:id="rId3"/>
    <externalReference r:id="rId4"/>
  </externalReferences>
  <definedNames>
    <definedName name="_xlnm.Print_Area" localSheetId="1">'Capacity-FQI_K-8'!$A$1:$O$50</definedName>
    <definedName name="_xlnm.Print_Area" localSheetId="0">'FCI Summary'!$A$1:$L$37</definedName>
  </definedNames>
  <calcPr calcId="145621"/>
</workbook>
</file>

<file path=xl/calcChain.xml><?xml version="1.0" encoding="utf-8"?>
<calcChain xmlns="http://schemas.openxmlformats.org/spreadsheetml/2006/main">
  <c r="C34" i="2" l="1"/>
  <c r="C36" i="2" s="1"/>
  <c r="C30" i="2"/>
  <c r="C32" i="2" s="1"/>
  <c r="C25" i="2"/>
  <c r="C14" i="2"/>
  <c r="C12" i="2"/>
  <c r="C10" i="2"/>
  <c r="C8" i="2"/>
  <c r="C4" i="2"/>
  <c r="C2" i="2"/>
  <c r="C1" i="2"/>
  <c r="C1" i="1"/>
  <c r="C2" i="1"/>
  <c r="C3" i="1"/>
  <c r="F10" i="1"/>
  <c r="G10" i="1" s="1"/>
  <c r="H10" i="1"/>
  <c r="J10" i="1"/>
  <c r="K10" i="1"/>
  <c r="F11" i="1"/>
  <c r="G11" i="1" s="1"/>
  <c r="H11" i="1"/>
  <c r="J11" i="1"/>
  <c r="K11" i="1"/>
  <c r="F12" i="1"/>
  <c r="G12" i="1"/>
  <c r="H12" i="1"/>
  <c r="K12" i="1" s="1"/>
  <c r="J12" i="1"/>
  <c r="F13" i="1"/>
  <c r="G13" i="1"/>
  <c r="H13" i="1"/>
  <c r="J13" i="1"/>
  <c r="K13" i="1"/>
  <c r="F14" i="1"/>
  <c r="G14" i="1" s="1"/>
  <c r="H14" i="1"/>
  <c r="J14" i="1"/>
  <c r="K14" i="1"/>
  <c r="F15" i="1"/>
  <c r="G15" i="1"/>
  <c r="H15" i="1"/>
  <c r="K15" i="1" s="1"/>
  <c r="J15" i="1"/>
  <c r="F16" i="1"/>
  <c r="G16" i="1" s="1"/>
  <c r="H16" i="1"/>
  <c r="J16" i="1"/>
  <c r="K16" i="1"/>
  <c r="F17" i="1"/>
  <c r="G17" i="1"/>
  <c r="H17" i="1"/>
  <c r="K17" i="1" s="1"/>
  <c r="J17" i="1"/>
  <c r="F18" i="1"/>
  <c r="G18" i="1" s="1"/>
  <c r="H18" i="1"/>
  <c r="J18" i="1"/>
  <c r="K18" i="1"/>
  <c r="F19" i="1"/>
  <c r="G19" i="1" s="1"/>
  <c r="H19" i="1"/>
  <c r="J19" i="1"/>
  <c r="K19" i="1"/>
  <c r="F20" i="1"/>
  <c r="G20" i="1"/>
  <c r="H20" i="1"/>
  <c r="K20" i="1" s="1"/>
  <c r="J20" i="1"/>
  <c r="F21" i="1"/>
  <c r="G21" i="1"/>
  <c r="H21" i="1"/>
  <c r="J21" i="1"/>
  <c r="K21" i="1"/>
  <c r="F22" i="1"/>
  <c r="G22" i="1" s="1"/>
  <c r="H22" i="1"/>
  <c r="J22" i="1"/>
  <c r="K22" i="1"/>
  <c r="F23" i="1"/>
  <c r="G23" i="1"/>
  <c r="H23" i="1"/>
  <c r="K23" i="1" s="1"/>
  <c r="J23" i="1"/>
  <c r="F24" i="1"/>
  <c r="G24" i="1" s="1"/>
  <c r="H24" i="1"/>
  <c r="J24" i="1"/>
  <c r="K24" i="1"/>
  <c r="F25" i="1"/>
  <c r="G25" i="1"/>
  <c r="H25" i="1"/>
  <c r="K25" i="1" s="1"/>
  <c r="J25" i="1"/>
  <c r="F26" i="1"/>
  <c r="G26" i="1" s="1"/>
  <c r="H26" i="1"/>
  <c r="J26" i="1"/>
  <c r="K26" i="1"/>
  <c r="F27" i="1"/>
  <c r="G27" i="1" s="1"/>
  <c r="H27" i="1"/>
  <c r="J27" i="1"/>
  <c r="K27" i="1"/>
  <c r="F28" i="1"/>
  <c r="G28" i="1"/>
  <c r="H28" i="1"/>
  <c r="K28" i="1" s="1"/>
  <c r="J28" i="1"/>
  <c r="F29" i="1"/>
  <c r="G29" i="1"/>
  <c r="H29" i="1"/>
  <c r="J29" i="1"/>
  <c r="K29" i="1"/>
  <c r="F30" i="1"/>
  <c r="G30" i="1" s="1"/>
  <c r="H30" i="1"/>
  <c r="J30" i="1"/>
  <c r="K30" i="1"/>
  <c r="F31" i="1"/>
  <c r="G31" i="1"/>
  <c r="H31" i="1"/>
  <c r="K31" i="1" s="1"/>
  <c r="J31" i="1"/>
  <c r="F32" i="1"/>
  <c r="G32" i="1" s="1"/>
  <c r="H32" i="1"/>
  <c r="J32" i="1"/>
  <c r="K32" i="1"/>
  <c r="F33" i="1"/>
  <c r="G33" i="1"/>
  <c r="H33" i="1"/>
  <c r="K33" i="1" s="1"/>
  <c r="J33" i="1"/>
  <c r="F34" i="1"/>
  <c r="G34" i="1" s="1"/>
  <c r="H34" i="1"/>
  <c r="J34" i="1"/>
  <c r="K34" i="1"/>
  <c r="F35" i="1"/>
  <c r="G35" i="1" s="1"/>
  <c r="H35" i="1"/>
  <c r="J35" i="1"/>
  <c r="K35" i="1"/>
  <c r="F36" i="1"/>
  <c r="G36" i="1"/>
  <c r="H36" i="1"/>
  <c r="K36" i="1" s="1"/>
  <c r="J36" i="1"/>
  <c r="F37" i="1"/>
  <c r="G37" i="1"/>
  <c r="H37" i="1"/>
  <c r="J37" i="1"/>
  <c r="K37" i="1"/>
  <c r="F38" i="1"/>
  <c r="G38" i="1" s="1"/>
  <c r="H38" i="1"/>
  <c r="J38" i="1"/>
  <c r="K38" i="1"/>
  <c r="F39" i="1"/>
  <c r="G39" i="1"/>
  <c r="H39" i="1"/>
  <c r="K39" i="1" s="1"/>
  <c r="J39" i="1"/>
  <c r="F40" i="1"/>
  <c r="G40" i="1" s="1"/>
  <c r="H40" i="1"/>
  <c r="J40" i="1"/>
  <c r="K40" i="1"/>
  <c r="F41" i="1"/>
  <c r="G41" i="1"/>
  <c r="H41" i="1"/>
  <c r="K41" i="1" s="1"/>
  <c r="J41" i="1"/>
  <c r="F42" i="1"/>
  <c r="G42" i="1" s="1"/>
  <c r="H42" i="1"/>
  <c r="J42" i="1"/>
  <c r="K42" i="1"/>
  <c r="F43" i="1"/>
  <c r="G43" i="1" s="1"/>
  <c r="H43" i="1"/>
  <c r="J43" i="1"/>
  <c r="K43" i="1"/>
  <c r="F44" i="1"/>
  <c r="G44" i="1"/>
  <c r="H44" i="1"/>
  <c r="K44" i="1" s="1"/>
  <c r="J44" i="1"/>
  <c r="F45" i="1"/>
  <c r="G45" i="1"/>
  <c r="H45" i="1"/>
  <c r="J45" i="1"/>
  <c r="K45" i="1"/>
  <c r="F46" i="1"/>
  <c r="G46" i="1" s="1"/>
  <c r="H46" i="1"/>
  <c r="J46" i="1"/>
  <c r="K46" i="1"/>
  <c r="F47" i="1"/>
  <c r="G47" i="1"/>
  <c r="H47" i="1"/>
  <c r="K47" i="1" s="1"/>
  <c r="J47" i="1"/>
  <c r="K49" i="1" l="1"/>
  <c r="K50" i="1" s="1"/>
  <c r="G50" i="1" s="1"/>
  <c r="G48" i="1"/>
</calcChain>
</file>

<file path=xl/sharedStrings.xml><?xml version="1.0" encoding="utf-8"?>
<sst xmlns="http://schemas.openxmlformats.org/spreadsheetml/2006/main" count="98" uniqueCount="58">
  <si>
    <t xml:space="preserve">Adjusted 2012 Capacity = </t>
  </si>
  <si>
    <t xml:space="preserve">Recent Occupancy % = </t>
  </si>
  <si>
    <t xml:space="preserve">Seating 2012 Capacity = </t>
  </si>
  <si>
    <t xml:space="preserve">Recent 2012 Enrollment = </t>
  </si>
  <si>
    <t xml:space="preserve">Classroom Adequacy % Score = </t>
  </si>
  <si>
    <t>Self-Contained Special Ed. Classroom</t>
  </si>
  <si>
    <t>General Classroom (Grades 6-8)</t>
  </si>
  <si>
    <t>General Classroom (Grades 4-5)</t>
  </si>
  <si>
    <t>9P</t>
  </si>
  <si>
    <t>General Classroom (Grades 1-3)</t>
  </si>
  <si>
    <t>8P</t>
  </si>
  <si>
    <t>7P</t>
  </si>
  <si>
    <t>6P</t>
  </si>
  <si>
    <t>5P</t>
  </si>
  <si>
    <t>3P</t>
  </si>
  <si>
    <t>2P</t>
  </si>
  <si>
    <t>1P</t>
  </si>
  <si>
    <t>13P</t>
  </si>
  <si>
    <t>12P</t>
  </si>
  <si>
    <t>11P</t>
  </si>
  <si>
    <t>10P</t>
  </si>
  <si>
    <t>General Classroom</t>
  </si>
  <si>
    <t>4P</t>
  </si>
  <si>
    <t>Kindgergarten Classroom</t>
  </si>
  <si>
    <t>F.E.S. Capacity-Generating Clrms.:</t>
  </si>
  <si>
    <r>
      <rPr>
        <sz val="6"/>
        <color rgb="FF000000"/>
        <rFont val="Arial"/>
        <family val="2"/>
      </rPr>
      <t>Comments</t>
    </r>
  </si>
  <si>
    <t>CURRENT CAPACITY</t>
  </si>
  <si>
    <t>Capacity SF per Student</t>
  </si>
  <si>
    <r>
      <rPr>
        <sz val="6"/>
        <color rgb="FF000000"/>
        <rFont val="Arial"/>
        <family val="2"/>
      </rPr>
      <t>Students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per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room</t>
    </r>
  </si>
  <si>
    <t>FES SF per Student</t>
  </si>
  <si>
    <t>SF Adequacy Score %</t>
  </si>
  <si>
    <t>Over/Under FES SF</t>
  </si>
  <si>
    <t>Model FES
Room SF</t>
  </si>
  <si>
    <t>Existing Room SF</t>
  </si>
  <si>
    <r>
      <rPr>
        <sz val="6"/>
        <color rgb="FF000000"/>
        <rFont val="Arial"/>
        <family val="2"/>
      </rPr>
      <t>Number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of
</t>
    </r>
    <r>
      <rPr>
        <sz val="6"/>
        <color rgb="FF000000"/>
        <rFont val="Arial"/>
        <family val="2"/>
      </rPr>
      <t>Rooms</t>
    </r>
  </si>
  <si>
    <r>
      <rPr>
        <sz val="6"/>
        <color rgb="FF000000"/>
        <rFont val="Arial"/>
        <family val="2"/>
      </rPr>
      <t>Room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Type</t>
    </r>
  </si>
  <si>
    <t>FES CAPACITY</t>
  </si>
  <si>
    <t>SQUARE FEET</t>
  </si>
  <si>
    <t>Room Number</t>
  </si>
  <si>
    <t xml:space="preserve">School Age (years):  </t>
  </si>
  <si>
    <t xml:space="preserve">Building Square Footage:  </t>
  </si>
  <si>
    <t>CAPACITY &amp; EDUCATIONAL ADEQUACY</t>
  </si>
  <si>
    <t xml:space="preserve">Building Name:  </t>
  </si>
  <si>
    <t>2012 LRFP CONDITION SUMMARY</t>
  </si>
  <si>
    <t xml:space="preserve">Number of Floors:  </t>
  </si>
  <si>
    <t>B + 3</t>
  </si>
  <si>
    <t>FACILITY CONDITION</t>
  </si>
  <si>
    <t xml:space="preserve">Facility Condition Index (FCI) Score = </t>
  </si>
  <si>
    <t xml:space="preserve">Facility Condition = </t>
  </si>
  <si>
    <t xml:space="preserve">FCI Deficiency Cost = </t>
  </si>
  <si>
    <t xml:space="preserve">FCI Replacement Cost = </t>
  </si>
  <si>
    <t>CAPACITY UTILIZATION</t>
  </si>
  <si>
    <t xml:space="preserve">Historic 2005 LRFP Capacity = </t>
  </si>
  <si>
    <t>EDUCATION ADEQUECY</t>
  </si>
  <si>
    <t xml:space="preserve">Classroom Adequacy % Score =  </t>
  </si>
  <si>
    <t xml:space="preserve">Classroom Adequacy =  </t>
  </si>
  <si>
    <t xml:space="preserve">Special Spaces Adequacy % Score =  </t>
  </si>
  <si>
    <t xml:space="preserve">Special Spaces Adequacy =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</si>
</sst>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  <numFmt numFmtId="165" formatCode="_(* #,##0_);_(* \(#,##0\);_(* &quot;-&quot;??_);_(@_)"/>
    <numFmt numFmtId="166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6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sz val="11"/>
      <color indexed="8"/>
      <name val="Calibri"/>
      <family val="2"/>
    </font>
    <font>
      <sz val="6"/>
      <color indexed="8"/>
      <name val="Arial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4"/>
      <color rgb="FF0070C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color rgb="FF0070C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11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4"/>
    <xf numFmtId="0" fontId="2" fillId="0" borderId="0" xfId="4" applyBorder="1"/>
    <xf numFmtId="0" fontId="3" fillId="0" borderId="0" xfId="4" applyFont="1" applyBorder="1" applyAlignment="1">
      <alignment horizontal="left" vertical="top"/>
    </xf>
    <xf numFmtId="0" fontId="2" fillId="0" borderId="0" xfId="4" applyBorder="1" applyAlignment="1">
      <alignment horizontal="left" vertical="top"/>
    </xf>
    <xf numFmtId="1" fontId="4" fillId="0" borderId="1" xfId="4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0" borderId="4" xfId="4" applyFont="1" applyBorder="1" applyAlignment="1">
      <alignment horizontal="right" vertical="center"/>
    </xf>
    <xf numFmtId="9" fontId="4" fillId="0" borderId="5" xfId="3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0" borderId="7" xfId="4" applyFont="1" applyBorder="1" applyAlignment="1">
      <alignment horizontal="right" vertical="center"/>
    </xf>
    <xf numFmtId="0" fontId="2" fillId="0" borderId="0" xfId="4" applyBorder="1" applyAlignment="1">
      <alignment horizontal="left" vertical="center"/>
    </xf>
    <xf numFmtId="0" fontId="2" fillId="0" borderId="0" xfId="4" applyBorder="1" applyAlignment="1">
      <alignment horizontal="left" vertical="center"/>
    </xf>
    <xf numFmtId="0" fontId="2" fillId="0" borderId="8" xfId="4" applyBorder="1" applyAlignment="1">
      <alignment horizontal="left" vertical="center"/>
    </xf>
    <xf numFmtId="0" fontId="5" fillId="0" borderId="0" xfId="4" applyFont="1" applyBorder="1" applyAlignment="1">
      <alignment horizontal="left" vertical="top"/>
    </xf>
    <xf numFmtId="0" fontId="2" fillId="0" borderId="0" xfId="4" applyBorder="1" applyAlignment="1">
      <alignment horizontal="left" vertical="top"/>
    </xf>
    <xf numFmtId="1" fontId="6" fillId="0" borderId="0" xfId="4" applyNumberFormat="1" applyFont="1" applyBorder="1" applyAlignment="1">
      <alignment horizontal="right" vertical="top"/>
    </xf>
    <xf numFmtId="1" fontId="4" fillId="0" borderId="5" xfId="4" applyNumberFormat="1" applyFont="1" applyBorder="1" applyAlignment="1">
      <alignment horizontal="right" vertical="center"/>
    </xf>
    <xf numFmtId="0" fontId="2" fillId="0" borderId="0" xfId="4" applyBorder="1" applyAlignment="1">
      <alignment horizontal="center" vertical="center"/>
    </xf>
    <xf numFmtId="0" fontId="2" fillId="0" borderId="9" xfId="4" applyBorder="1" applyAlignment="1">
      <alignment horizontal="left" vertical="center"/>
    </xf>
    <xf numFmtId="0" fontId="2" fillId="0" borderId="10" xfId="4" applyBorder="1" applyAlignment="1">
      <alignment horizontal="left" vertical="center"/>
    </xf>
    <xf numFmtId="0" fontId="7" fillId="0" borderId="0" xfId="4" applyFont="1" applyBorder="1" applyAlignment="1">
      <alignment horizontal="left" vertical="top"/>
    </xf>
    <xf numFmtId="2" fontId="7" fillId="0" borderId="11" xfId="4" applyNumberFormat="1" applyFont="1" applyBorder="1" applyAlignment="1">
      <alignment horizontal="right" vertical="top"/>
    </xf>
    <xf numFmtId="0" fontId="7" fillId="0" borderId="0" xfId="4" applyFont="1" applyBorder="1" applyAlignment="1">
      <alignment horizontal="right" vertical="top"/>
    </xf>
    <xf numFmtId="2" fontId="7" fillId="0" borderId="11" xfId="4" applyNumberFormat="1" applyFont="1" applyBorder="1" applyAlignment="1">
      <alignment horizontal="right" vertical="center"/>
    </xf>
    <xf numFmtId="164" fontId="7" fillId="0" borderId="11" xfId="4" applyNumberFormat="1" applyFont="1" applyBorder="1" applyAlignment="1">
      <alignment horizontal="right" vertical="center"/>
    </xf>
    <xf numFmtId="0" fontId="7" fillId="0" borderId="11" xfId="4" applyFont="1" applyBorder="1" applyAlignment="1">
      <alignment horizontal="right" vertical="center"/>
    </xf>
    <xf numFmtId="1" fontId="7" fillId="0" borderId="11" xfId="4" applyNumberFormat="1" applyFont="1" applyBorder="1" applyAlignment="1">
      <alignment horizontal="right" vertical="center"/>
    </xf>
    <xf numFmtId="0" fontId="2" fillId="0" borderId="11" xfId="4" applyBorder="1" applyAlignment="1">
      <alignment vertical="center"/>
    </xf>
    <xf numFmtId="0" fontId="7" fillId="0" borderId="11" xfId="4" applyFont="1" applyBorder="1" applyAlignment="1">
      <alignment horizontal="left" vertical="center"/>
    </xf>
    <xf numFmtId="0" fontId="7" fillId="0" borderId="12" xfId="4" applyFont="1" applyBorder="1" applyAlignment="1">
      <alignment horizontal="left" vertical="top"/>
    </xf>
    <xf numFmtId="0" fontId="2" fillId="0" borderId="13" xfId="4" applyBorder="1" applyAlignment="1">
      <alignment horizontal="left" vertical="top"/>
    </xf>
    <xf numFmtId="2" fontId="7" fillId="0" borderId="12" xfId="4" applyNumberFormat="1" applyFont="1" applyBorder="1" applyAlignment="1">
      <alignment horizontal="right" vertical="center"/>
    </xf>
    <xf numFmtId="9" fontId="7" fillId="0" borderId="14" xfId="3" applyFont="1" applyBorder="1" applyAlignment="1">
      <alignment horizontal="right" vertical="center"/>
    </xf>
    <xf numFmtId="164" fontId="7" fillId="0" borderId="15" xfId="4" applyNumberFormat="1" applyFont="1" applyBorder="1" applyAlignment="1">
      <alignment horizontal="right" vertical="center"/>
    </xf>
    <xf numFmtId="0" fontId="7" fillId="0" borderId="15" xfId="4" applyFont="1" applyBorder="1" applyAlignment="1">
      <alignment horizontal="right" vertical="center"/>
    </xf>
    <xf numFmtId="0" fontId="9" fillId="0" borderId="15" xfId="5" applyFont="1" applyBorder="1" applyAlignment="1">
      <alignment vertical="center"/>
    </xf>
    <xf numFmtId="0" fontId="9" fillId="0" borderId="16" xfId="5" applyFont="1" applyBorder="1" applyAlignment="1">
      <alignment horizontal="center" vertical="center"/>
    </xf>
    <xf numFmtId="0" fontId="2" fillId="0" borderId="13" xfId="4" applyBorder="1" applyAlignment="1">
      <alignment horizontal="left" vertical="center"/>
    </xf>
    <xf numFmtId="0" fontId="9" fillId="0" borderId="17" xfId="5" applyFont="1" applyBorder="1" applyAlignment="1">
      <alignment vertical="center"/>
    </xf>
    <xf numFmtId="9" fontId="7" fillId="0" borderId="18" xfId="3" applyFont="1" applyBorder="1" applyAlignment="1">
      <alignment horizontal="right" vertical="center"/>
    </xf>
    <xf numFmtId="164" fontId="7" fillId="0" borderId="12" xfId="4" applyNumberFormat="1" applyFont="1" applyBorder="1" applyAlignment="1">
      <alignment horizontal="right" vertical="center"/>
    </xf>
    <xf numFmtId="0" fontId="7" fillId="0" borderId="12" xfId="4" applyFont="1" applyBorder="1" applyAlignment="1">
      <alignment horizontal="right" vertical="center"/>
    </xf>
    <xf numFmtId="0" fontId="9" fillId="0" borderId="12" xfId="5" applyFont="1" applyBorder="1" applyAlignment="1">
      <alignment vertical="center"/>
    </xf>
    <xf numFmtId="0" fontId="9" fillId="0" borderId="12" xfId="5" applyFont="1" applyBorder="1" applyAlignment="1">
      <alignment horizontal="center" vertical="center"/>
    </xf>
    <xf numFmtId="0" fontId="2" fillId="0" borderId="12" xfId="4" applyBorder="1" applyAlignment="1">
      <alignment horizontal="left" vertical="top"/>
    </xf>
    <xf numFmtId="0" fontId="2" fillId="0" borderId="13" xfId="4" applyBorder="1" applyAlignment="1">
      <alignment horizontal="left" vertical="center"/>
    </xf>
    <xf numFmtId="0" fontId="2" fillId="0" borderId="12" xfId="4" applyBorder="1" applyAlignment="1">
      <alignment horizontal="right" vertical="top"/>
    </xf>
    <xf numFmtId="0" fontId="2" fillId="0" borderId="13" xfId="4" applyBorder="1" applyAlignment="1">
      <alignment horizontal="right" vertical="top"/>
    </xf>
    <xf numFmtId="0" fontId="7" fillId="0" borderId="12" xfId="4" applyFont="1" applyBorder="1" applyAlignment="1">
      <alignment horizontal="center" vertical="center"/>
    </xf>
    <xf numFmtId="0" fontId="7" fillId="0" borderId="0" xfId="4" applyFont="1" applyBorder="1" applyAlignment="1">
      <alignment horizontal="left" vertical="center"/>
    </xf>
    <xf numFmtId="0" fontId="2" fillId="0" borderId="19" xfId="4" applyBorder="1" applyAlignment="1">
      <alignment horizontal="left" vertical="top"/>
    </xf>
    <xf numFmtId="0" fontId="2" fillId="0" borderId="12" xfId="4" applyBorder="1" applyAlignment="1">
      <alignment horizontal="right" vertical="center"/>
    </xf>
    <xf numFmtId="0" fontId="2" fillId="0" borderId="20" xfId="4" applyBorder="1" applyAlignment="1">
      <alignment horizontal="right" vertical="center"/>
    </xf>
    <xf numFmtId="0" fontId="2" fillId="0" borderId="12" xfId="4" applyBorder="1" applyAlignment="1">
      <alignment horizontal="left" vertical="center"/>
    </xf>
    <xf numFmtId="0" fontId="2" fillId="0" borderId="12" xfId="4" applyBorder="1" applyAlignment="1">
      <alignment horizontal="center" vertical="center"/>
    </xf>
    <xf numFmtId="0" fontId="5" fillId="0" borderId="12" xfId="4" applyFont="1" applyBorder="1" applyAlignment="1">
      <alignment horizontal="left" vertical="center"/>
    </xf>
    <xf numFmtId="0" fontId="2" fillId="0" borderId="21" xfId="4" applyBorder="1" applyAlignment="1">
      <alignment horizontal="left" vertical="top"/>
    </xf>
    <xf numFmtId="0" fontId="2" fillId="0" borderId="19" xfId="4" applyBorder="1" applyAlignment="1">
      <alignment horizontal="left" vertical="top"/>
    </xf>
    <xf numFmtId="0" fontId="2" fillId="0" borderId="22" xfId="4" applyBorder="1" applyAlignment="1">
      <alignment horizontal="left" vertical="top"/>
    </xf>
    <xf numFmtId="0" fontId="2" fillId="0" borderId="21" xfId="4" applyBorder="1" applyAlignment="1">
      <alignment horizontal="left" vertical="top"/>
    </xf>
    <xf numFmtId="0" fontId="7" fillId="0" borderId="12" xfId="4" applyFont="1" applyBorder="1" applyAlignment="1">
      <alignment horizontal="left" vertical="top" wrapText="1"/>
    </xf>
    <xf numFmtId="0" fontId="2" fillId="0" borderId="13" xfId="4" applyBorder="1" applyAlignment="1">
      <alignment horizontal="left" vertical="top" wrapText="1"/>
    </xf>
    <xf numFmtId="0" fontId="7" fillId="0" borderId="12" xfId="4" applyFont="1" applyBorder="1" applyAlignment="1">
      <alignment horizontal="right" vertical="top" wrapText="1"/>
    </xf>
    <xf numFmtId="0" fontId="7" fillId="0" borderId="21" xfId="4" applyFont="1" applyBorder="1" applyAlignment="1">
      <alignment horizontal="right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4" fillId="0" borderId="21" xfId="4" applyFont="1" applyBorder="1" applyAlignment="1">
      <alignment horizontal="center" vertical="top" wrapText="1"/>
    </xf>
    <xf numFmtId="0" fontId="4" fillId="0" borderId="21" xfId="4" applyFont="1" applyBorder="1" applyAlignment="1">
      <alignment horizontal="left" vertical="top" wrapText="1"/>
    </xf>
    <xf numFmtId="0" fontId="4" fillId="0" borderId="12" xfId="4" applyFont="1" applyBorder="1" applyAlignment="1">
      <alignment horizontal="left" vertical="top" wrapText="1"/>
    </xf>
    <xf numFmtId="0" fontId="11" fillId="0" borderId="0" xfId="6"/>
    <xf numFmtId="165" fontId="11" fillId="0" borderId="0" xfId="1" applyNumberFormat="1" applyFont="1" applyAlignment="1">
      <alignment horizontal="left" wrapText="1"/>
    </xf>
    <xf numFmtId="165" fontId="11" fillId="0" borderId="0" xfId="1" applyNumberFormat="1" applyFont="1" applyBorder="1" applyAlignment="1">
      <alignment horizontal="left" wrapText="1"/>
    </xf>
    <xf numFmtId="1" fontId="11" fillId="0" borderId="0" xfId="1" applyNumberFormat="1" applyFont="1" applyAlignment="1">
      <alignment horizontal="center" vertical="top" wrapText="1"/>
    </xf>
    <xf numFmtId="0" fontId="12" fillId="0" borderId="0" xfId="6" applyFont="1" applyAlignment="1">
      <alignment horizontal="right"/>
    </xf>
    <xf numFmtId="0" fontId="11" fillId="0" borderId="0" xfId="1" applyNumberFormat="1" applyFont="1" applyAlignment="1">
      <alignment horizontal="center" vertical="top" wrapText="1"/>
    </xf>
    <xf numFmtId="9" fontId="0" fillId="0" borderId="0" xfId="7" applyFont="1"/>
    <xf numFmtId="0" fontId="11" fillId="0" borderId="0" xfId="6" applyAlignment="1">
      <alignment horizontal="left" wrapText="1"/>
    </xf>
    <xf numFmtId="0" fontId="13" fillId="0" borderId="0" xfId="6" applyFont="1" applyAlignment="1">
      <alignment horizontal="left"/>
    </xf>
    <xf numFmtId="0" fontId="14" fillId="0" borderId="0" xfId="6" applyFont="1" applyAlignment="1">
      <alignment horizontal="left" wrapText="1"/>
    </xf>
    <xf numFmtId="0" fontId="15" fillId="0" borderId="0" xfId="6" applyFont="1" applyAlignment="1">
      <alignment horizontal="right"/>
    </xf>
    <xf numFmtId="0" fontId="16" fillId="0" borderId="0" xfId="6" applyFont="1" applyAlignment="1">
      <alignment horizontal="right"/>
    </xf>
    <xf numFmtId="165" fontId="11" fillId="0" borderId="0" xfId="1" applyNumberFormat="1" applyFont="1" applyAlignment="1">
      <alignment horizontal="right" vertical="top" wrapText="1"/>
    </xf>
    <xf numFmtId="0" fontId="11" fillId="0" borderId="0" xfId="1" applyNumberFormat="1" applyFont="1" applyAlignment="1">
      <alignment horizontal="right" vertical="top" wrapText="1"/>
    </xf>
    <xf numFmtId="1" fontId="11" fillId="0" borderId="0" xfId="1" applyNumberFormat="1" applyFont="1" applyAlignment="1">
      <alignment horizontal="right" vertical="top" wrapText="1"/>
    </xf>
    <xf numFmtId="0" fontId="12" fillId="0" borderId="0" xfId="6" applyFont="1" applyAlignment="1">
      <alignment horizontal="right"/>
    </xf>
    <xf numFmtId="0" fontId="17" fillId="0" borderId="0" xfId="4" applyFont="1"/>
    <xf numFmtId="0" fontId="17" fillId="0" borderId="0" xfId="4" applyFont="1" applyAlignment="1">
      <alignment horizontal="right"/>
    </xf>
    <xf numFmtId="9" fontId="18" fillId="0" borderId="23" xfId="4" applyNumberFormat="1" applyFont="1" applyBorder="1" applyAlignment="1">
      <alignment horizontal="right"/>
    </xf>
    <xf numFmtId="0" fontId="18" fillId="0" borderId="0" xfId="4" applyFont="1" applyAlignment="1">
      <alignment horizontal="right"/>
    </xf>
    <xf numFmtId="166" fontId="18" fillId="0" borderId="23" xfId="2" applyNumberFormat="1" applyFont="1" applyBorder="1" applyAlignment="1">
      <alignment horizontal="right"/>
    </xf>
    <xf numFmtId="0" fontId="18" fillId="0" borderId="0" xfId="4" applyFont="1"/>
    <xf numFmtId="0" fontId="19" fillId="0" borderId="0" xfId="4" applyFont="1" applyAlignment="1">
      <alignment horizontal="right"/>
    </xf>
    <xf numFmtId="0" fontId="20" fillId="0" borderId="0" xfId="4" applyFont="1"/>
    <xf numFmtId="1" fontId="18" fillId="0" borderId="23" xfId="4" applyNumberFormat="1" applyFont="1" applyBorder="1" applyAlignment="1">
      <alignment horizontal="right"/>
    </xf>
    <xf numFmtId="1" fontId="18" fillId="0" borderId="0" xfId="4" applyNumberFormat="1" applyFont="1" applyBorder="1" applyAlignment="1">
      <alignment horizontal="right"/>
    </xf>
    <xf numFmtId="9" fontId="18" fillId="0" borderId="23" xfId="3" applyFont="1" applyBorder="1"/>
    <xf numFmtId="9" fontId="18" fillId="0" borderId="23" xfId="3" applyFont="1" applyBorder="1" applyAlignment="1">
      <alignment horizontal="right"/>
    </xf>
    <xf numFmtId="0" fontId="18" fillId="0" borderId="23" xfId="4" applyFont="1" applyBorder="1" applyAlignment="1">
      <alignment horizontal="right"/>
    </xf>
  </cellXfs>
  <cellStyles count="8">
    <cellStyle name="Comma" xfId="1" builtinId="3"/>
    <cellStyle name="Currency" xfId="2" builtinId="4"/>
    <cellStyle name="Excel Built-in Normal" xfId="5"/>
    <cellStyle name="Normal" xfId="0" builtinId="0"/>
    <cellStyle name="Normal 2" xfId="6"/>
    <cellStyle name="Normal 3" xfId="4"/>
    <cellStyle name="Percent" xfId="3" builtinId="5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482603</xdr:colOff>
      <xdr:row>7</xdr:row>
      <xdr:rowOff>1</xdr:rowOff>
    </xdr:from>
    <xdr:to>
      <xdr:col>12</xdr:col>
      <xdr:colOff>1</xdr:colOff>
      <xdr:row>30</xdr:row>
      <xdr:rowOff>41909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528" y="1304926"/>
          <a:ext cx="4127498" cy="3089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th%2017th%20Street_F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outh%2017th%20Street_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I Summary"/>
      <sheetName val="Uniformat FCI"/>
      <sheetName val="Master File (Interior)"/>
      <sheetName val="Master File (Systems)"/>
      <sheetName val="Master File (Exterior)"/>
    </sheetNames>
    <sheetDataSet>
      <sheetData sheetId="0"/>
      <sheetData sheetId="1">
        <row r="1">
          <cell r="C1" t="str">
            <v>South 17th Street</v>
          </cell>
        </row>
        <row r="2">
          <cell r="C2">
            <v>87359</v>
          </cell>
        </row>
        <row r="5">
          <cell r="C5">
            <v>101</v>
          </cell>
        </row>
        <row r="65">
          <cell r="H65">
            <v>18017793.75</v>
          </cell>
          <cell r="P65">
            <v>8617743.0318001993</v>
          </cell>
          <cell r="Q65">
            <v>0.47829069148936171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I Summary"/>
      <sheetName val="Education Adequecy"/>
    </sheetNames>
    <sheetDataSet>
      <sheetData sheetId="0" refreshError="1"/>
      <sheetData sheetId="1">
        <row r="49">
          <cell r="G49">
            <v>0.88497342156397885</v>
          </cell>
        </row>
        <row r="59">
          <cell r="G59">
            <v>0.78639630978884167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workbookViewId="0">
      <selection activeCell="C44" sqref="C44"/>
    </sheetView>
  </sheetViews>
  <sheetFormatPr defaultColWidth="9.140625" defaultRowHeight="15" x14ac:dyDescent="0.25"/>
  <cols>
    <col min="1" max="1" width="38.140625" style="1" customWidth="1"/>
    <col min="2" max="2" width="1.5703125" style="1" customWidth="1"/>
    <col min="3" max="3" width="14.140625" style="1" customWidth="1"/>
    <col min="4" max="4" width="7.42578125" style="1" customWidth="1"/>
    <col min="5" max="5" width="8.7109375" style="1" customWidth="1"/>
    <col min="6" max="6" width="6.7109375" style="1" customWidth="1"/>
    <col min="7" max="10" width="7.28515625" style="1" customWidth="1"/>
    <col min="11" max="11" width="0.5703125" style="1" customWidth="1"/>
    <col min="12" max="12" width="16.5703125" style="1" customWidth="1"/>
    <col min="13" max="16384" width="9.140625" style="1"/>
  </cols>
  <sheetData>
    <row r="1" spans="1:16" s="71" customFormat="1" ht="20.25" customHeight="1" x14ac:dyDescent="0.3">
      <c r="A1" s="81" t="s">
        <v>42</v>
      </c>
      <c r="B1" s="81"/>
      <c r="C1" s="80" t="str">
        <f>'[1]Uniformat FCI'!C1:G1</f>
        <v>South 17th Street</v>
      </c>
      <c r="D1" s="80"/>
      <c r="E1" s="80"/>
      <c r="F1" s="82" t="s">
        <v>43</v>
      </c>
      <c r="G1" s="82"/>
      <c r="H1" s="82"/>
      <c r="I1" s="82"/>
      <c r="J1" s="82"/>
      <c r="K1" s="82"/>
      <c r="L1" s="82"/>
      <c r="M1" s="78"/>
      <c r="N1" s="78"/>
      <c r="O1" s="78"/>
      <c r="P1" s="77"/>
    </row>
    <row r="2" spans="1:16" s="71" customFormat="1" ht="15" customHeight="1" x14ac:dyDescent="0.25">
      <c r="A2" s="75" t="s">
        <v>40</v>
      </c>
      <c r="B2" s="75"/>
      <c r="C2" s="83">
        <f>'[1]Uniformat FCI'!C2</f>
        <v>87359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s="71" customFormat="1" ht="15" customHeight="1" x14ac:dyDescent="0.25">
      <c r="A3" s="75" t="s">
        <v>44</v>
      </c>
      <c r="B3" s="75"/>
      <c r="C3" s="84" t="s">
        <v>45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s="71" customFormat="1" ht="15" customHeight="1" x14ac:dyDescent="0.25">
      <c r="A4" s="75" t="s">
        <v>39</v>
      </c>
      <c r="B4" s="75"/>
      <c r="C4" s="85">
        <f>'[1]Uniformat FCI'!C5</f>
        <v>101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 s="71" customFormat="1" ht="15" customHeight="1" x14ac:dyDescent="0.25">
      <c r="A5" s="86"/>
      <c r="B5" s="86"/>
      <c r="C5" s="74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6" s="71" customFormat="1" ht="15" customHeight="1" x14ac:dyDescent="0.25">
      <c r="A6" s="86" t="s">
        <v>46</v>
      </c>
      <c r="B6" s="86"/>
      <c r="C6" s="74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 ht="7.5" customHeight="1" x14ac:dyDescent="0.25">
      <c r="A7" s="87"/>
      <c r="B7" s="87"/>
      <c r="C7" s="87"/>
    </row>
    <row r="8" spans="1:16" x14ac:dyDescent="0.25">
      <c r="A8" s="88" t="s">
        <v>47</v>
      </c>
      <c r="B8" s="87"/>
      <c r="C8" s="89">
        <f>'[1]Uniformat FCI'!Q65</f>
        <v>0.47829069148936171</v>
      </c>
    </row>
    <row r="9" spans="1:16" ht="3.75" customHeight="1" x14ac:dyDescent="0.25">
      <c r="A9" s="87"/>
      <c r="B9" s="87"/>
      <c r="C9" s="90"/>
    </row>
    <row r="10" spans="1:16" x14ac:dyDescent="0.25">
      <c r="A10" s="88" t="s">
        <v>48</v>
      </c>
      <c r="B10" s="87"/>
      <c r="C10" s="89" t="str">
        <f>IF(C8&lt;6%,"VERY GOOD",IF(AND(C8&lt;21%,C8&gt;=6%),"GOOD",IF(AND(C8&lt;36%,C8&gt;=21%),"FAIR",IF(AND(C8&lt;51%,C8&gt;=36%),"POOR",IF(C8&gt;50%,"VERY POOR",0)))))</f>
        <v>POOR</v>
      </c>
    </row>
    <row r="11" spans="1:16" ht="3.75" customHeight="1" x14ac:dyDescent="0.25">
      <c r="A11" s="87"/>
      <c r="B11" s="87"/>
      <c r="C11" s="90"/>
    </row>
    <row r="12" spans="1:16" x14ac:dyDescent="0.25">
      <c r="A12" s="88" t="s">
        <v>49</v>
      </c>
      <c r="B12" s="87"/>
      <c r="C12" s="91">
        <f>'[1]Uniformat FCI'!P65</f>
        <v>8617743.0318001993</v>
      </c>
    </row>
    <row r="13" spans="1:16" ht="3.75" customHeight="1" x14ac:dyDescent="0.25">
      <c r="A13" s="88"/>
      <c r="B13" s="87"/>
      <c r="C13" s="90"/>
    </row>
    <row r="14" spans="1:16" x14ac:dyDescent="0.25">
      <c r="A14" s="88" t="s">
        <v>50</v>
      </c>
      <c r="B14" s="87"/>
      <c r="C14" s="91">
        <f>'[1]Uniformat FCI'!H65</f>
        <v>18017793.75</v>
      </c>
    </row>
    <row r="15" spans="1:16" ht="3.75" customHeight="1" x14ac:dyDescent="0.25">
      <c r="A15" s="87"/>
      <c r="B15" s="87"/>
      <c r="C15" s="92"/>
    </row>
    <row r="16" spans="1:16" x14ac:dyDescent="0.25">
      <c r="A16" s="88"/>
      <c r="B16" s="87"/>
      <c r="C16" s="92"/>
    </row>
    <row r="17" spans="1:3" ht="15" customHeight="1" x14ac:dyDescent="0.25">
      <c r="A17" s="93" t="s">
        <v>51</v>
      </c>
      <c r="B17" s="87"/>
      <c r="C17" s="92"/>
    </row>
    <row r="18" spans="1:3" ht="7.5" customHeight="1" x14ac:dyDescent="0.25">
      <c r="A18" s="87"/>
      <c r="B18" s="87"/>
      <c r="C18" s="94"/>
    </row>
    <row r="19" spans="1:3" x14ac:dyDescent="0.25">
      <c r="A19" s="88" t="s">
        <v>3</v>
      </c>
      <c r="B19" s="87"/>
      <c r="C19" s="95">
        <v>468</v>
      </c>
    </row>
    <row r="20" spans="1:3" ht="3.75" customHeight="1" x14ac:dyDescent="0.25">
      <c r="A20" s="87"/>
      <c r="B20" s="87"/>
      <c r="C20" s="92"/>
    </row>
    <row r="21" spans="1:3" x14ac:dyDescent="0.25">
      <c r="A21" s="88" t="s">
        <v>52</v>
      </c>
      <c r="B21" s="87"/>
      <c r="C21" s="95">
        <v>351</v>
      </c>
    </row>
    <row r="22" spans="1:3" ht="3.75" customHeight="1" x14ac:dyDescent="0.25">
      <c r="A22" s="88"/>
      <c r="B22" s="87"/>
      <c r="C22" s="96"/>
    </row>
    <row r="23" spans="1:3" x14ac:dyDescent="0.25">
      <c r="A23" s="88" t="s">
        <v>0</v>
      </c>
      <c r="B23" s="87"/>
      <c r="C23" s="95">
        <v>593</v>
      </c>
    </row>
    <row r="24" spans="1:3" ht="3.75" customHeight="1" x14ac:dyDescent="0.25">
      <c r="A24" s="88"/>
      <c r="B24" s="87"/>
      <c r="C24" s="92"/>
    </row>
    <row r="25" spans="1:3" x14ac:dyDescent="0.25">
      <c r="A25" s="88" t="s">
        <v>1</v>
      </c>
      <c r="B25" s="87"/>
      <c r="C25" s="97">
        <f>C19/C23</f>
        <v>0.7892074198988196</v>
      </c>
    </row>
    <row r="26" spans="1:3" ht="3.75" customHeight="1" x14ac:dyDescent="0.25">
      <c r="A26" s="87"/>
      <c r="B26" s="87"/>
      <c r="C26" s="92"/>
    </row>
    <row r="27" spans="1:3" x14ac:dyDescent="0.25">
      <c r="A27" s="87"/>
      <c r="B27" s="87"/>
      <c r="C27" s="92"/>
    </row>
    <row r="28" spans="1:3" ht="15" customHeight="1" x14ac:dyDescent="0.25">
      <c r="A28" s="93" t="s">
        <v>53</v>
      </c>
      <c r="B28" s="87"/>
      <c r="C28" s="92"/>
    </row>
    <row r="29" spans="1:3" ht="7.5" customHeight="1" x14ac:dyDescent="0.25">
      <c r="A29" s="87"/>
      <c r="B29" s="87"/>
      <c r="C29" s="92"/>
    </row>
    <row r="30" spans="1:3" x14ac:dyDescent="0.25">
      <c r="A30" s="88" t="s">
        <v>54</v>
      </c>
      <c r="B30" s="87"/>
      <c r="C30" s="98">
        <f>'[2]Education Adequecy'!G49</f>
        <v>0.88497342156397885</v>
      </c>
    </row>
    <row r="31" spans="1:3" ht="3.75" customHeight="1" x14ac:dyDescent="0.25">
      <c r="A31" s="87"/>
      <c r="B31" s="87"/>
      <c r="C31" s="92"/>
    </row>
    <row r="32" spans="1:3" x14ac:dyDescent="0.25">
      <c r="A32" s="88" t="s">
        <v>55</v>
      </c>
      <c r="B32" s="87"/>
      <c r="C32" s="99" t="str">
        <f>IF(C30&lt;66%,"VERY POOR",IF(AND(C30&lt;76%,C30&gt;=66%),"POOR",IF(AND(C30&lt;86%,C30&gt;=76%),"FAIR",IF(AND(C30&lt;96%,C30&gt;=86%),"GOOD",IF(C30&gt;=96%,"VERY GOOD",0)))))</f>
        <v>GOOD</v>
      </c>
    </row>
    <row r="33" spans="1:3" ht="3.75" customHeight="1" x14ac:dyDescent="0.25">
      <c r="A33" s="88"/>
      <c r="B33" s="87"/>
      <c r="C33" s="92"/>
    </row>
    <row r="34" spans="1:3" x14ac:dyDescent="0.25">
      <c r="A34" s="88" t="s">
        <v>56</v>
      </c>
      <c r="B34" s="87"/>
      <c r="C34" s="98">
        <f>'[2]Education Adequecy'!G59</f>
        <v>0.78639630978884167</v>
      </c>
    </row>
    <row r="35" spans="1:3" ht="3.75" customHeight="1" x14ac:dyDescent="0.25">
      <c r="A35" s="87"/>
      <c r="B35" s="87"/>
      <c r="C35" s="92"/>
    </row>
    <row r="36" spans="1:3" x14ac:dyDescent="0.25">
      <c r="A36" s="88" t="s">
        <v>57</v>
      </c>
      <c r="B36" s="87"/>
      <c r="C36" s="99" t="str">
        <f>IF(C34&lt;66%,"VERY POOR",IF(AND(C34&lt;76%,C34&gt;=66%),"POOR",IF(AND(C34&lt;86%,C34&gt;=76%),"FAIR",IF(AND(C34&lt;96%,C34&gt;=86%),"GOOD",IF(C34&gt;=96%,"VERY GOOD",0)))))</f>
        <v>FAIR</v>
      </c>
    </row>
    <row r="37" spans="1:3" x14ac:dyDescent="0.25">
      <c r="A37" s="87"/>
      <c r="B37" s="87"/>
      <c r="C37" s="87"/>
    </row>
    <row r="38" spans="1:3" x14ac:dyDescent="0.25">
      <c r="A38" s="87"/>
      <c r="B38" s="87"/>
      <c r="C38" s="87"/>
    </row>
    <row r="39" spans="1:3" x14ac:dyDescent="0.25">
      <c r="A39" s="87"/>
      <c r="B39" s="87"/>
      <c r="C39" s="87"/>
    </row>
    <row r="40" spans="1:3" x14ac:dyDescent="0.25">
      <c r="A40" s="87"/>
      <c r="B40" s="87"/>
      <c r="C40" s="87"/>
    </row>
    <row r="41" spans="1:3" x14ac:dyDescent="0.25">
      <c r="A41" s="87"/>
      <c r="B41" s="87"/>
      <c r="C41" s="87"/>
    </row>
  </sheetData>
  <mergeCells count="6">
    <mergeCell ref="A1:B1"/>
    <mergeCell ref="C1:E1"/>
    <mergeCell ref="F1:L1"/>
    <mergeCell ref="A2:B2"/>
    <mergeCell ref="A3:B3"/>
    <mergeCell ref="A4:B4"/>
  </mergeCells>
  <printOptions horizontalCentered="1"/>
  <pageMargins left="0.7" right="0.7" top="1" bottom="0.75" header="0.55000000000000004" footer="0.3"/>
  <pageSetup scale="99" orientation="landscape" r:id="rId1"/>
  <headerFooter>
    <oddHeader xml:space="preserve">&amp;R&amp;12Newark Public Schools - 2012 LRFP  </oddHeader>
    <oddFooter>&amp;C&amp;12&amp;D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A4" zoomScaleNormal="100" workbookViewId="0">
      <selection activeCell="O46" sqref="O46"/>
    </sheetView>
  </sheetViews>
  <sheetFormatPr defaultColWidth="9.140625" defaultRowHeight="15" x14ac:dyDescent="0.25"/>
  <cols>
    <col min="1" max="1" width="29" style="1" customWidth="1"/>
    <col min="2" max="2" width="0.5703125" style="1" customWidth="1"/>
    <col min="3" max="3" width="7.28515625" style="1" customWidth="1"/>
    <col min="4" max="7" width="8.7109375" style="1" customWidth="1"/>
    <col min="8" max="9" width="7.28515625" style="1" customWidth="1"/>
    <col min="10" max="10" width="7" style="1" bestFit="1" customWidth="1"/>
    <col min="11" max="11" width="7.28515625" style="1" customWidth="1"/>
    <col min="12" max="12" width="0.42578125" style="1" customWidth="1"/>
    <col min="13" max="13" width="26.140625" style="1" customWidth="1"/>
    <col min="14" max="14" width="0.5703125" style="1" customWidth="1"/>
    <col min="15" max="15" width="27" style="2" customWidth="1"/>
    <col min="16" max="16384" width="9.140625" style="1"/>
  </cols>
  <sheetData>
    <row r="1" spans="1:19" s="71" customFormat="1" ht="18" x14ac:dyDescent="0.25">
      <c r="A1" s="81" t="s">
        <v>42</v>
      </c>
      <c r="B1" s="81"/>
      <c r="C1" s="80" t="str">
        <f>'[1]Uniformat FCI'!C1:G1</f>
        <v>South 17th Street</v>
      </c>
      <c r="D1" s="80"/>
      <c r="E1" s="80"/>
      <c r="F1" s="80"/>
      <c r="G1" s="80"/>
      <c r="H1" s="80"/>
      <c r="I1" s="80"/>
      <c r="J1" s="79" t="s">
        <v>41</v>
      </c>
      <c r="K1" s="79"/>
      <c r="L1" s="79"/>
      <c r="M1" s="79"/>
      <c r="N1" s="79"/>
      <c r="O1" s="79"/>
      <c r="P1" s="78"/>
      <c r="Q1" s="78"/>
      <c r="R1" s="78"/>
      <c r="S1" s="77"/>
    </row>
    <row r="2" spans="1:19" s="71" customFormat="1" ht="12.75" customHeight="1" x14ac:dyDescent="0.25">
      <c r="A2" s="75" t="s">
        <v>40</v>
      </c>
      <c r="B2" s="75"/>
      <c r="C2" s="76">
        <f>'[1]Uniformat FCI'!C2</f>
        <v>87359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3"/>
      <c r="P2" s="72"/>
      <c r="Q2" s="72"/>
      <c r="R2" s="72"/>
      <c r="S2" s="72"/>
    </row>
    <row r="3" spans="1:19" s="71" customFormat="1" ht="12.75" customHeight="1" x14ac:dyDescent="0.25">
      <c r="A3" s="75" t="s">
        <v>39</v>
      </c>
      <c r="B3" s="75"/>
      <c r="C3" s="74">
        <f>'[1]Uniformat FCI'!C5</f>
        <v>101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  <c r="P3" s="72"/>
      <c r="Q3" s="72"/>
      <c r="R3" s="72"/>
      <c r="S3" s="72"/>
    </row>
    <row r="5" spans="1:19" ht="5.25" customHeight="1" x14ac:dyDescent="0.25"/>
    <row r="6" spans="1:19" ht="12.2" customHeight="1" x14ac:dyDescent="0.25">
      <c r="A6" s="62" t="s">
        <v>35</v>
      </c>
      <c r="B6" s="63"/>
      <c r="C6" s="62" t="s">
        <v>38</v>
      </c>
      <c r="D6" s="70" t="s">
        <v>37</v>
      </c>
      <c r="E6" s="70"/>
      <c r="F6" s="70"/>
      <c r="G6" s="69"/>
      <c r="H6" s="68" t="s">
        <v>36</v>
      </c>
      <c r="I6" s="67"/>
      <c r="J6" s="67"/>
      <c r="K6" s="66"/>
      <c r="L6" s="63"/>
      <c r="M6" s="62" t="s">
        <v>25</v>
      </c>
    </row>
    <row r="7" spans="1:19" ht="18.600000000000001" customHeight="1" x14ac:dyDescent="0.25">
      <c r="A7" s="62" t="s">
        <v>35</v>
      </c>
      <c r="B7" s="63"/>
      <c r="C7" s="62" t="s">
        <v>34</v>
      </c>
      <c r="D7" s="64" t="s">
        <v>33</v>
      </c>
      <c r="E7" s="64" t="s">
        <v>32</v>
      </c>
      <c r="F7" s="64" t="s">
        <v>31</v>
      </c>
      <c r="G7" s="65" t="s">
        <v>30</v>
      </c>
      <c r="H7" s="64" t="s">
        <v>29</v>
      </c>
      <c r="I7" s="64" t="s">
        <v>28</v>
      </c>
      <c r="J7" s="64" t="s">
        <v>27</v>
      </c>
      <c r="K7" s="64" t="s">
        <v>26</v>
      </c>
      <c r="L7" s="63"/>
      <c r="M7" s="62" t="s">
        <v>25</v>
      </c>
    </row>
    <row r="8" spans="1:19" ht="3.2" customHeight="1" x14ac:dyDescent="0.25">
      <c r="A8" s="61"/>
      <c r="B8" s="16"/>
      <c r="C8" s="60"/>
      <c r="D8" s="58"/>
      <c r="E8" s="58"/>
      <c r="F8" s="58"/>
      <c r="G8" s="58"/>
      <c r="H8" s="58"/>
      <c r="I8" s="58"/>
      <c r="J8" s="58"/>
      <c r="K8" s="58"/>
      <c r="L8" s="59"/>
      <c r="M8" s="58"/>
      <c r="N8" s="16"/>
      <c r="O8" s="16"/>
    </row>
    <row r="9" spans="1:19" ht="10.15" customHeight="1" x14ac:dyDescent="0.25">
      <c r="A9" s="57" t="s">
        <v>24</v>
      </c>
      <c r="B9" s="47"/>
      <c r="C9" s="56"/>
      <c r="D9" s="55"/>
      <c r="E9" s="53"/>
      <c r="F9" s="53"/>
      <c r="G9" s="53"/>
      <c r="H9" s="54"/>
      <c r="I9" s="53"/>
      <c r="J9" s="53"/>
      <c r="K9" s="53"/>
      <c r="L9" s="49"/>
      <c r="M9" s="48"/>
      <c r="N9" s="52"/>
      <c r="O9" s="16"/>
    </row>
    <row r="10" spans="1:19" ht="10.15" customHeight="1" x14ac:dyDescent="0.25">
      <c r="A10" s="51" t="s">
        <v>23</v>
      </c>
      <c r="B10" s="47"/>
      <c r="C10" s="50" t="s">
        <v>22</v>
      </c>
      <c r="D10" s="43">
        <v>661</v>
      </c>
      <c r="E10" s="43">
        <v>950</v>
      </c>
      <c r="F10" s="42">
        <f>D10-E10</f>
        <v>-289</v>
      </c>
      <c r="G10" s="41">
        <f>IF(F10&gt;0,1,D10/E10)</f>
        <v>0.69578947368421051</v>
      </c>
      <c r="H10" s="33">
        <f>E10/I10</f>
        <v>45.238095238095241</v>
      </c>
      <c r="I10" s="33">
        <v>21</v>
      </c>
      <c r="J10" s="33">
        <f>D10/I10</f>
        <v>31.476190476190474</v>
      </c>
      <c r="K10" s="33">
        <f>IF(D10/H10&gt;I10,I10,D10/H10)</f>
        <v>14.61157894736842</v>
      </c>
      <c r="L10" s="49"/>
      <c r="M10" s="48"/>
      <c r="N10" s="16"/>
      <c r="O10" s="16"/>
    </row>
    <row r="11" spans="1:19" ht="10.15" customHeight="1" x14ac:dyDescent="0.25">
      <c r="A11" s="40" t="s">
        <v>21</v>
      </c>
      <c r="B11" s="47"/>
      <c r="C11" s="45">
        <v>9</v>
      </c>
      <c r="D11" s="44">
        <v>838</v>
      </c>
      <c r="E11" s="43">
        <v>900</v>
      </c>
      <c r="F11" s="42">
        <f>D11-E11</f>
        <v>-62</v>
      </c>
      <c r="G11" s="41">
        <f>IF(F11&gt;0,1,D11/E11)</f>
        <v>0.93111111111111111</v>
      </c>
      <c r="H11" s="33">
        <f>E11/I11</f>
        <v>42.857142857142854</v>
      </c>
      <c r="I11" s="33">
        <v>21</v>
      </c>
      <c r="J11" s="33">
        <f>D11/I11</f>
        <v>39.904761904761905</v>
      </c>
      <c r="K11" s="33">
        <f>IF(D11/H11&gt;I11,I11,D11/H11)</f>
        <v>19.553333333333335</v>
      </c>
      <c r="L11" s="32"/>
      <c r="M11" s="31"/>
    </row>
    <row r="12" spans="1:19" ht="10.15" customHeight="1" x14ac:dyDescent="0.25">
      <c r="A12" s="40" t="s">
        <v>21</v>
      </c>
      <c r="B12" s="39"/>
      <c r="C12" s="45">
        <v>10</v>
      </c>
      <c r="D12" s="44">
        <v>838</v>
      </c>
      <c r="E12" s="43">
        <v>900</v>
      </c>
      <c r="F12" s="42">
        <f>D12-E12</f>
        <v>-62</v>
      </c>
      <c r="G12" s="41">
        <f>IF(F12&gt;0,1,D12/E12)</f>
        <v>0.93111111111111111</v>
      </c>
      <c r="H12" s="33">
        <f>E12/I12</f>
        <v>42.857142857142854</v>
      </c>
      <c r="I12" s="33">
        <v>21</v>
      </c>
      <c r="J12" s="33">
        <f>D12/I12</f>
        <v>39.904761904761905</v>
      </c>
      <c r="K12" s="33">
        <f>IF(D12/H12&gt;I12,I12,D12/H12)</f>
        <v>19.553333333333335</v>
      </c>
      <c r="L12" s="32"/>
      <c r="M12" s="31"/>
    </row>
    <row r="13" spans="1:19" ht="10.15" customHeight="1" x14ac:dyDescent="0.25">
      <c r="A13" s="40" t="s">
        <v>21</v>
      </c>
      <c r="B13" s="39"/>
      <c r="C13" s="45">
        <v>109</v>
      </c>
      <c r="D13" s="44">
        <v>834</v>
      </c>
      <c r="E13" s="43">
        <v>900</v>
      </c>
      <c r="F13" s="42">
        <f>D13-E13</f>
        <v>-66</v>
      </c>
      <c r="G13" s="41">
        <f>IF(F13&gt;0,1,D13/E13)</f>
        <v>0.92666666666666664</v>
      </c>
      <c r="H13" s="33">
        <f>E13/I13</f>
        <v>42.857142857142854</v>
      </c>
      <c r="I13" s="33">
        <v>21</v>
      </c>
      <c r="J13" s="33">
        <f>D13/I13</f>
        <v>39.714285714285715</v>
      </c>
      <c r="K13" s="33">
        <f>IF(D13/H13&gt;I13,I13,D13/H13)</f>
        <v>19.46</v>
      </c>
      <c r="L13" s="32"/>
      <c r="M13" s="31"/>
    </row>
    <row r="14" spans="1:19" ht="10.15" customHeight="1" x14ac:dyDescent="0.25">
      <c r="A14" s="40" t="s">
        <v>21</v>
      </c>
      <c r="B14" s="39"/>
      <c r="C14" s="45">
        <v>110</v>
      </c>
      <c r="D14" s="44">
        <v>834</v>
      </c>
      <c r="E14" s="43">
        <v>900</v>
      </c>
      <c r="F14" s="42">
        <f>D14-E14</f>
        <v>-66</v>
      </c>
      <c r="G14" s="41">
        <f>IF(F14&gt;0,1,D14/E14)</f>
        <v>0.92666666666666664</v>
      </c>
      <c r="H14" s="33">
        <f>E14/I14</f>
        <v>42.857142857142854</v>
      </c>
      <c r="I14" s="33">
        <v>21</v>
      </c>
      <c r="J14" s="33">
        <f>D14/I14</f>
        <v>39.714285714285715</v>
      </c>
      <c r="K14" s="33">
        <f>IF(D14/H14&gt;I14,I14,D14/H14)</f>
        <v>19.46</v>
      </c>
      <c r="L14" s="32"/>
      <c r="M14" s="31"/>
    </row>
    <row r="15" spans="1:19" ht="10.15" customHeight="1" x14ac:dyDescent="0.25">
      <c r="A15" s="40" t="s">
        <v>21</v>
      </c>
      <c r="B15" s="39"/>
      <c r="C15" s="45">
        <v>111</v>
      </c>
      <c r="D15" s="44">
        <v>858</v>
      </c>
      <c r="E15" s="43">
        <v>900</v>
      </c>
      <c r="F15" s="42">
        <f>D15-E15</f>
        <v>-42</v>
      </c>
      <c r="G15" s="41">
        <f>IF(F15&gt;0,1,D15/E15)</f>
        <v>0.95333333333333337</v>
      </c>
      <c r="H15" s="33">
        <f>E15/I15</f>
        <v>42.857142857142854</v>
      </c>
      <c r="I15" s="33">
        <v>21</v>
      </c>
      <c r="J15" s="33">
        <f>D15/I15</f>
        <v>40.857142857142854</v>
      </c>
      <c r="K15" s="33">
        <f>IF(D15/H15&gt;I15,I15,D15/H15)</f>
        <v>20.020000000000003</v>
      </c>
      <c r="L15" s="32"/>
      <c r="M15" s="46"/>
    </row>
    <row r="16" spans="1:19" ht="10.15" customHeight="1" x14ac:dyDescent="0.25">
      <c r="A16" s="40" t="s">
        <v>21</v>
      </c>
      <c r="B16" s="39"/>
      <c r="C16" s="45">
        <v>201</v>
      </c>
      <c r="D16" s="44">
        <v>823</v>
      </c>
      <c r="E16" s="43">
        <v>900</v>
      </c>
      <c r="F16" s="42">
        <f>D16-E16</f>
        <v>-77</v>
      </c>
      <c r="G16" s="41">
        <f>IF(F16&gt;0,1,D16/E16)</f>
        <v>0.91444444444444439</v>
      </c>
      <c r="H16" s="33">
        <f>E16/I16</f>
        <v>42.857142857142854</v>
      </c>
      <c r="I16" s="33">
        <v>21</v>
      </c>
      <c r="J16" s="33">
        <f>D16/I16</f>
        <v>39.19047619047619</v>
      </c>
      <c r="K16" s="33">
        <f>IF(D16/H16&gt;I16,I16,D16/H16)</f>
        <v>19.203333333333333</v>
      </c>
      <c r="L16" s="32"/>
      <c r="M16" s="46"/>
    </row>
    <row r="17" spans="1:13" ht="10.15" customHeight="1" x14ac:dyDescent="0.25">
      <c r="A17" s="40" t="s">
        <v>21</v>
      </c>
      <c r="B17" s="39"/>
      <c r="C17" s="45">
        <v>202</v>
      </c>
      <c r="D17" s="44">
        <v>709</v>
      </c>
      <c r="E17" s="43">
        <v>900</v>
      </c>
      <c r="F17" s="42">
        <f>D17-E17</f>
        <v>-191</v>
      </c>
      <c r="G17" s="41">
        <f>IF(F17&gt;0,1,D17/E17)</f>
        <v>0.7877777777777778</v>
      </c>
      <c r="H17" s="33">
        <f>E17/I17</f>
        <v>42.857142857142854</v>
      </c>
      <c r="I17" s="33">
        <v>21</v>
      </c>
      <c r="J17" s="33">
        <f>D17/I17</f>
        <v>33.761904761904759</v>
      </c>
      <c r="K17" s="33">
        <f>IF(D17/H17&gt;I17,I17,D17/H17)</f>
        <v>16.543333333333333</v>
      </c>
      <c r="L17" s="32"/>
      <c r="M17" s="46"/>
    </row>
    <row r="18" spans="1:13" ht="10.15" customHeight="1" x14ac:dyDescent="0.25">
      <c r="A18" s="40" t="s">
        <v>21</v>
      </c>
      <c r="B18" s="39"/>
      <c r="C18" s="45">
        <v>205</v>
      </c>
      <c r="D18" s="44">
        <v>825</v>
      </c>
      <c r="E18" s="43">
        <v>900</v>
      </c>
      <c r="F18" s="42">
        <f>D18-E18</f>
        <v>-75</v>
      </c>
      <c r="G18" s="41">
        <f>IF(F18&gt;0,1,D18/E18)</f>
        <v>0.91666666666666663</v>
      </c>
      <c r="H18" s="33">
        <f>E18/I18</f>
        <v>42.857142857142854</v>
      </c>
      <c r="I18" s="33">
        <v>21</v>
      </c>
      <c r="J18" s="33">
        <f>D18/I18</f>
        <v>39.285714285714285</v>
      </c>
      <c r="K18" s="33">
        <f>IF(D18/H18&gt;I18,I18,D18/H18)</f>
        <v>19.25</v>
      </c>
      <c r="L18" s="32"/>
      <c r="M18" s="46"/>
    </row>
    <row r="19" spans="1:13" ht="10.15" customHeight="1" x14ac:dyDescent="0.25">
      <c r="A19" s="40" t="s">
        <v>21</v>
      </c>
      <c r="B19" s="39"/>
      <c r="C19" s="45">
        <v>206</v>
      </c>
      <c r="D19" s="44">
        <v>825</v>
      </c>
      <c r="E19" s="43">
        <v>900</v>
      </c>
      <c r="F19" s="42">
        <f>D19-E19</f>
        <v>-75</v>
      </c>
      <c r="G19" s="41">
        <f>IF(F19&gt;0,1,D19/E19)</f>
        <v>0.91666666666666663</v>
      </c>
      <c r="H19" s="33">
        <f>E19/I19</f>
        <v>42.857142857142854</v>
      </c>
      <c r="I19" s="33">
        <v>21</v>
      </c>
      <c r="J19" s="33">
        <f>D19/I19</f>
        <v>39.285714285714285</v>
      </c>
      <c r="K19" s="33">
        <f>IF(D19/H19&gt;I19,I19,D19/H19)</f>
        <v>19.25</v>
      </c>
      <c r="L19" s="32"/>
      <c r="M19" s="46"/>
    </row>
    <row r="20" spans="1:13" ht="10.15" customHeight="1" x14ac:dyDescent="0.25">
      <c r="A20" s="40" t="s">
        <v>21</v>
      </c>
      <c r="B20" s="39"/>
      <c r="C20" s="45">
        <v>207</v>
      </c>
      <c r="D20" s="44">
        <v>870</v>
      </c>
      <c r="E20" s="43">
        <v>900</v>
      </c>
      <c r="F20" s="42">
        <f>D20-E20</f>
        <v>-30</v>
      </c>
      <c r="G20" s="41">
        <f>IF(F20&gt;0,1,D20/E20)</f>
        <v>0.96666666666666667</v>
      </c>
      <c r="H20" s="33">
        <f>E20/I20</f>
        <v>42.857142857142854</v>
      </c>
      <c r="I20" s="33">
        <v>21</v>
      </c>
      <c r="J20" s="33">
        <f>D20/I20</f>
        <v>41.428571428571431</v>
      </c>
      <c r="K20" s="33">
        <f>IF(D20/H20&gt;I20,I20,D20/H20)</f>
        <v>20.3</v>
      </c>
      <c r="L20" s="32"/>
      <c r="M20" s="46"/>
    </row>
    <row r="21" spans="1:13" ht="10.15" customHeight="1" x14ac:dyDescent="0.25">
      <c r="A21" s="40" t="s">
        <v>21</v>
      </c>
      <c r="B21" s="39"/>
      <c r="C21" s="45">
        <v>211</v>
      </c>
      <c r="D21" s="44">
        <v>844</v>
      </c>
      <c r="E21" s="43">
        <v>900</v>
      </c>
      <c r="F21" s="42">
        <f>D21-E21</f>
        <v>-56</v>
      </c>
      <c r="G21" s="41">
        <f>IF(F21&gt;0,1,D21/E21)</f>
        <v>0.93777777777777782</v>
      </c>
      <c r="H21" s="33">
        <f>E21/I21</f>
        <v>42.857142857142854</v>
      </c>
      <c r="I21" s="33">
        <v>21</v>
      </c>
      <c r="J21" s="33">
        <f>D21/I21</f>
        <v>40.19047619047619</v>
      </c>
      <c r="K21" s="33">
        <f>IF(D21/H21&gt;I21,I21,D21/H21)</f>
        <v>19.693333333333335</v>
      </c>
      <c r="L21" s="32"/>
      <c r="M21" s="46"/>
    </row>
    <row r="22" spans="1:13" ht="10.15" customHeight="1" x14ac:dyDescent="0.25">
      <c r="A22" s="40" t="s">
        <v>9</v>
      </c>
      <c r="B22" s="39"/>
      <c r="C22" s="45" t="s">
        <v>20</v>
      </c>
      <c r="D22" s="44">
        <v>629</v>
      </c>
      <c r="E22" s="43">
        <v>850</v>
      </c>
      <c r="F22" s="42">
        <f>D22-E22</f>
        <v>-221</v>
      </c>
      <c r="G22" s="41">
        <f>IF(F22&gt;0,1,D22/E22)</f>
        <v>0.74</v>
      </c>
      <c r="H22" s="33">
        <f>E22/I22</f>
        <v>40.476190476190474</v>
      </c>
      <c r="I22" s="33">
        <v>21</v>
      </c>
      <c r="J22" s="33">
        <f>D22/I22</f>
        <v>29.952380952380953</v>
      </c>
      <c r="K22" s="33">
        <f>IF(D22/H22&gt;I22,I22,D22/H22)</f>
        <v>15.540000000000001</v>
      </c>
      <c r="L22" s="32"/>
      <c r="M22" s="46"/>
    </row>
    <row r="23" spans="1:13" ht="10.15" customHeight="1" x14ac:dyDescent="0.25">
      <c r="A23" s="40" t="s">
        <v>9</v>
      </c>
      <c r="B23" s="39"/>
      <c r="C23" s="45" t="s">
        <v>19</v>
      </c>
      <c r="D23" s="44">
        <v>677</v>
      </c>
      <c r="E23" s="43">
        <v>850</v>
      </c>
      <c r="F23" s="42">
        <f>D23-E23</f>
        <v>-173</v>
      </c>
      <c r="G23" s="41">
        <f>IF(F23&gt;0,1,D23/E23)</f>
        <v>0.79647058823529415</v>
      </c>
      <c r="H23" s="33">
        <f>E23/I23</f>
        <v>40.476190476190474</v>
      </c>
      <c r="I23" s="33">
        <v>21</v>
      </c>
      <c r="J23" s="33">
        <f>D23/I23</f>
        <v>32.238095238095241</v>
      </c>
      <c r="K23" s="33">
        <f>IF(D23/H23&gt;I23,I23,D23/H23)</f>
        <v>16.725882352941177</v>
      </c>
      <c r="L23" s="32"/>
      <c r="M23" s="46"/>
    </row>
    <row r="24" spans="1:13" ht="10.15" customHeight="1" x14ac:dyDescent="0.25">
      <c r="A24" s="40" t="s">
        <v>9</v>
      </c>
      <c r="B24" s="39"/>
      <c r="C24" s="45" t="s">
        <v>18</v>
      </c>
      <c r="D24" s="44">
        <v>676</v>
      </c>
      <c r="E24" s="43">
        <v>850</v>
      </c>
      <c r="F24" s="42">
        <f>D24-E24</f>
        <v>-174</v>
      </c>
      <c r="G24" s="41">
        <f>IF(F24&gt;0,1,D24/E24)</f>
        <v>0.79529411764705882</v>
      </c>
      <c r="H24" s="33">
        <f>E24/I24</f>
        <v>40.476190476190474</v>
      </c>
      <c r="I24" s="33">
        <v>21</v>
      </c>
      <c r="J24" s="33">
        <f>D24/I24</f>
        <v>32.19047619047619</v>
      </c>
      <c r="K24" s="33">
        <f>IF(D24/H24&gt;I24,I24,D24/H24)</f>
        <v>16.701176470588237</v>
      </c>
      <c r="L24" s="32"/>
      <c r="M24" s="46"/>
    </row>
    <row r="25" spans="1:13" ht="10.15" customHeight="1" x14ac:dyDescent="0.25">
      <c r="A25" s="40" t="s">
        <v>9</v>
      </c>
      <c r="B25" s="39"/>
      <c r="C25" s="45" t="s">
        <v>17</v>
      </c>
      <c r="D25" s="44">
        <v>734</v>
      </c>
      <c r="E25" s="43">
        <v>850</v>
      </c>
      <c r="F25" s="42">
        <f>D25-E25</f>
        <v>-116</v>
      </c>
      <c r="G25" s="41">
        <f>IF(F25&gt;0,1,D25/E25)</f>
        <v>0.86352941176470588</v>
      </c>
      <c r="H25" s="33">
        <f>E25/I25</f>
        <v>40.476190476190474</v>
      </c>
      <c r="I25" s="33">
        <v>21</v>
      </c>
      <c r="J25" s="33">
        <f>D25/I25</f>
        <v>34.952380952380949</v>
      </c>
      <c r="K25" s="33">
        <f>IF(D25/H25&gt;I25,I25,D25/H25)</f>
        <v>18.134117647058826</v>
      </c>
      <c r="L25" s="32"/>
      <c r="M25" s="46"/>
    </row>
    <row r="26" spans="1:13" ht="10.15" customHeight="1" x14ac:dyDescent="0.25">
      <c r="A26" s="40" t="s">
        <v>9</v>
      </c>
      <c r="B26" s="39"/>
      <c r="C26" s="45" t="s">
        <v>16</v>
      </c>
      <c r="D26" s="44">
        <v>661</v>
      </c>
      <c r="E26" s="43">
        <v>850</v>
      </c>
      <c r="F26" s="42">
        <f>D26-E26</f>
        <v>-189</v>
      </c>
      <c r="G26" s="41">
        <f>IF(F26&gt;0,1,D26/E26)</f>
        <v>0.77764705882352936</v>
      </c>
      <c r="H26" s="33">
        <f>E26/I26</f>
        <v>40.476190476190474</v>
      </c>
      <c r="I26" s="33">
        <v>21</v>
      </c>
      <c r="J26" s="33">
        <f>D26/I26</f>
        <v>31.476190476190474</v>
      </c>
      <c r="K26" s="33">
        <f>IF(D26/H26&gt;I26,I26,D26/H26)</f>
        <v>16.330588235294119</v>
      </c>
      <c r="L26" s="32"/>
      <c r="M26" s="46"/>
    </row>
    <row r="27" spans="1:13" ht="10.15" customHeight="1" x14ac:dyDescent="0.25">
      <c r="A27" s="40" t="s">
        <v>9</v>
      </c>
      <c r="B27" s="39"/>
      <c r="C27" s="45" t="s">
        <v>15</v>
      </c>
      <c r="D27" s="44">
        <v>662</v>
      </c>
      <c r="E27" s="43">
        <v>850</v>
      </c>
      <c r="F27" s="42">
        <f>D27-E27</f>
        <v>-188</v>
      </c>
      <c r="G27" s="41">
        <f>IF(F27&gt;0,1,D27/E27)</f>
        <v>0.77882352941176469</v>
      </c>
      <c r="H27" s="33">
        <f>E27/I27</f>
        <v>40.476190476190474</v>
      </c>
      <c r="I27" s="33">
        <v>21</v>
      </c>
      <c r="J27" s="33">
        <f>D27/I27</f>
        <v>31.523809523809526</v>
      </c>
      <c r="K27" s="33">
        <f>IF(D27/H27&gt;I27,I27,D27/H27)</f>
        <v>16.355294117647059</v>
      </c>
      <c r="L27" s="32"/>
      <c r="M27" s="46"/>
    </row>
    <row r="28" spans="1:13" ht="10.15" customHeight="1" x14ac:dyDescent="0.25">
      <c r="A28" s="40" t="s">
        <v>9</v>
      </c>
      <c r="B28" s="39"/>
      <c r="C28" s="45" t="s">
        <v>14</v>
      </c>
      <c r="D28" s="44">
        <v>661</v>
      </c>
      <c r="E28" s="43">
        <v>850</v>
      </c>
      <c r="F28" s="42">
        <f>D28-E28</f>
        <v>-189</v>
      </c>
      <c r="G28" s="41">
        <f>IF(F28&gt;0,1,D28/E28)</f>
        <v>0.77764705882352936</v>
      </c>
      <c r="H28" s="33">
        <f>E28/I28</f>
        <v>40.476190476190474</v>
      </c>
      <c r="I28" s="33">
        <v>21</v>
      </c>
      <c r="J28" s="33">
        <f>D28/I28</f>
        <v>31.476190476190474</v>
      </c>
      <c r="K28" s="33">
        <f>IF(D28/H28&gt;I28,I28,D28/H28)</f>
        <v>16.330588235294119</v>
      </c>
      <c r="L28" s="32"/>
      <c r="M28" s="46"/>
    </row>
    <row r="29" spans="1:13" ht="10.15" customHeight="1" x14ac:dyDescent="0.25">
      <c r="A29" s="40" t="s">
        <v>9</v>
      </c>
      <c r="B29" s="39"/>
      <c r="C29" s="45" t="s">
        <v>13</v>
      </c>
      <c r="D29" s="44">
        <v>629</v>
      </c>
      <c r="E29" s="43">
        <v>850</v>
      </c>
      <c r="F29" s="42">
        <f>D29-E29</f>
        <v>-221</v>
      </c>
      <c r="G29" s="41">
        <f>IF(F29&gt;0,1,D29/E29)</f>
        <v>0.74</v>
      </c>
      <c r="H29" s="33">
        <f>E29/I29</f>
        <v>40.476190476190474</v>
      </c>
      <c r="I29" s="33">
        <v>21</v>
      </c>
      <c r="J29" s="33">
        <f>D29/I29</f>
        <v>29.952380952380953</v>
      </c>
      <c r="K29" s="33">
        <f>IF(D29/H29&gt;I29,I29,D29/H29)</f>
        <v>15.540000000000001</v>
      </c>
      <c r="L29" s="32"/>
      <c r="M29" s="46"/>
    </row>
    <row r="30" spans="1:13" ht="10.15" customHeight="1" x14ac:dyDescent="0.25">
      <c r="A30" s="40" t="s">
        <v>9</v>
      </c>
      <c r="B30" s="39"/>
      <c r="C30" s="45" t="s">
        <v>12</v>
      </c>
      <c r="D30" s="44">
        <v>629</v>
      </c>
      <c r="E30" s="43">
        <v>850</v>
      </c>
      <c r="F30" s="42">
        <f>D30-E30</f>
        <v>-221</v>
      </c>
      <c r="G30" s="41">
        <f>IF(F30&gt;0,1,D30/E30)</f>
        <v>0.74</v>
      </c>
      <c r="H30" s="33">
        <f>E30/I30</f>
        <v>40.476190476190474</v>
      </c>
      <c r="I30" s="33">
        <v>21</v>
      </c>
      <c r="J30" s="33">
        <f>D30/I30</f>
        <v>29.952380952380953</v>
      </c>
      <c r="K30" s="33">
        <f>IF(D30/H30&gt;I30,I30,D30/H30)</f>
        <v>15.540000000000001</v>
      </c>
      <c r="L30" s="32"/>
      <c r="M30" s="46"/>
    </row>
    <row r="31" spans="1:13" ht="10.15" customHeight="1" x14ac:dyDescent="0.25">
      <c r="A31" s="40" t="s">
        <v>9</v>
      </c>
      <c r="B31" s="39"/>
      <c r="C31" s="45" t="s">
        <v>11</v>
      </c>
      <c r="D31" s="44">
        <v>629</v>
      </c>
      <c r="E31" s="43">
        <v>850</v>
      </c>
      <c r="F31" s="42">
        <f>D31-E31</f>
        <v>-221</v>
      </c>
      <c r="G31" s="41">
        <f>IF(F31&gt;0,1,D31/E31)</f>
        <v>0.74</v>
      </c>
      <c r="H31" s="33">
        <f>E31/I31</f>
        <v>40.476190476190474</v>
      </c>
      <c r="I31" s="33">
        <v>21</v>
      </c>
      <c r="J31" s="33">
        <f>D31/I31</f>
        <v>29.952380952380953</v>
      </c>
      <c r="K31" s="33">
        <f>IF(D31/H31&gt;I31,I31,D31/H31)</f>
        <v>15.540000000000001</v>
      </c>
      <c r="L31" s="32"/>
      <c r="M31" s="46"/>
    </row>
    <row r="32" spans="1:13" ht="10.15" customHeight="1" x14ac:dyDescent="0.25">
      <c r="A32" s="40" t="s">
        <v>9</v>
      </c>
      <c r="B32" s="39"/>
      <c r="C32" s="45" t="s">
        <v>10</v>
      </c>
      <c r="D32" s="44">
        <v>629</v>
      </c>
      <c r="E32" s="43">
        <v>850</v>
      </c>
      <c r="F32" s="42">
        <f>D32-E32</f>
        <v>-221</v>
      </c>
      <c r="G32" s="41">
        <f>IF(F32&gt;0,1,D32/E32)</f>
        <v>0.74</v>
      </c>
      <c r="H32" s="33">
        <f>E32/I32</f>
        <v>40.476190476190474</v>
      </c>
      <c r="I32" s="33">
        <v>21</v>
      </c>
      <c r="J32" s="33">
        <f>D32/I32</f>
        <v>29.952380952380953</v>
      </c>
      <c r="K32" s="33">
        <f>IF(D32/H32&gt;I32,I32,D32/H32)</f>
        <v>15.540000000000001</v>
      </c>
      <c r="L32" s="32"/>
      <c r="M32" s="46"/>
    </row>
    <row r="33" spans="1:15" ht="10.15" customHeight="1" x14ac:dyDescent="0.25">
      <c r="A33" s="40" t="s">
        <v>9</v>
      </c>
      <c r="B33" s="39"/>
      <c r="C33" s="45" t="s">
        <v>8</v>
      </c>
      <c r="D33" s="44">
        <v>630</v>
      </c>
      <c r="E33" s="43">
        <v>850</v>
      </c>
      <c r="F33" s="42">
        <f>D33-E33</f>
        <v>-220</v>
      </c>
      <c r="G33" s="41">
        <f>IF(F33&gt;0,1,D33/E33)</f>
        <v>0.74117647058823533</v>
      </c>
      <c r="H33" s="33">
        <f>E33/I33</f>
        <v>40.476190476190474</v>
      </c>
      <c r="I33" s="33">
        <v>21</v>
      </c>
      <c r="J33" s="33">
        <f>D33/I33</f>
        <v>30</v>
      </c>
      <c r="K33" s="33">
        <f>IF(D33/H33&gt;I33,I33,D33/H33)</f>
        <v>15.564705882352941</v>
      </c>
      <c r="L33" s="32"/>
      <c r="M33" s="46"/>
    </row>
    <row r="34" spans="1:15" ht="10.15" customHeight="1" x14ac:dyDescent="0.25">
      <c r="A34" s="40" t="s">
        <v>7</v>
      </c>
      <c r="B34" s="39"/>
      <c r="C34" s="45">
        <v>8</v>
      </c>
      <c r="D34" s="44">
        <v>849</v>
      </c>
      <c r="E34" s="43">
        <v>800</v>
      </c>
      <c r="F34" s="42">
        <f>D34-E34</f>
        <v>49</v>
      </c>
      <c r="G34" s="41">
        <f>IF(F34&gt;0,1,D34/E34)</f>
        <v>1</v>
      </c>
      <c r="H34" s="33">
        <f>E34/I34</f>
        <v>34.782608695652172</v>
      </c>
      <c r="I34" s="33">
        <v>23</v>
      </c>
      <c r="J34" s="33">
        <f>D34/I34</f>
        <v>36.913043478260867</v>
      </c>
      <c r="K34" s="33">
        <f>IF(D34/H34&gt;I34,I34,D34/H34)</f>
        <v>23</v>
      </c>
      <c r="L34" s="32"/>
      <c r="M34" s="46"/>
    </row>
    <row r="35" spans="1:15" ht="10.15" customHeight="1" x14ac:dyDescent="0.25">
      <c r="A35" s="40" t="s">
        <v>7</v>
      </c>
      <c r="B35" s="39"/>
      <c r="C35" s="45">
        <v>204</v>
      </c>
      <c r="D35" s="44">
        <v>852</v>
      </c>
      <c r="E35" s="43">
        <v>800</v>
      </c>
      <c r="F35" s="42">
        <f>D35-E35</f>
        <v>52</v>
      </c>
      <c r="G35" s="41">
        <f>IF(F35&gt;0,1,D35/E35)</f>
        <v>1</v>
      </c>
      <c r="H35" s="33">
        <f>E35/I35</f>
        <v>34.782608695652172</v>
      </c>
      <c r="I35" s="33">
        <v>23</v>
      </c>
      <c r="J35" s="33">
        <f>D35/I35</f>
        <v>37.043478260869563</v>
      </c>
      <c r="K35" s="33">
        <f>IF(D35/H35&gt;I35,I35,D35/H35)</f>
        <v>23</v>
      </c>
      <c r="L35" s="32"/>
      <c r="M35" s="46"/>
    </row>
    <row r="36" spans="1:15" ht="10.15" customHeight="1" x14ac:dyDescent="0.25">
      <c r="A36" s="40" t="s">
        <v>7</v>
      </c>
      <c r="B36" s="39"/>
      <c r="C36" s="45">
        <v>208</v>
      </c>
      <c r="D36" s="44">
        <v>840</v>
      </c>
      <c r="E36" s="43">
        <v>800</v>
      </c>
      <c r="F36" s="42">
        <f>D36-E36</f>
        <v>40</v>
      </c>
      <c r="G36" s="41">
        <f>IF(F36&gt;0,1,D36/E36)</f>
        <v>1</v>
      </c>
      <c r="H36" s="33">
        <f>E36/I36</f>
        <v>34.782608695652172</v>
      </c>
      <c r="I36" s="33">
        <v>23</v>
      </c>
      <c r="J36" s="33">
        <f>D36/I36</f>
        <v>36.521739130434781</v>
      </c>
      <c r="K36" s="33">
        <f>IF(D36/H36&gt;I36,I36,D36/H36)</f>
        <v>23</v>
      </c>
      <c r="L36" s="32"/>
      <c r="M36" s="46"/>
    </row>
    <row r="37" spans="1:15" ht="10.15" customHeight="1" x14ac:dyDescent="0.25">
      <c r="A37" s="40" t="s">
        <v>6</v>
      </c>
      <c r="B37" s="39"/>
      <c r="C37" s="45">
        <v>209</v>
      </c>
      <c r="D37" s="44">
        <v>829</v>
      </c>
      <c r="E37" s="43">
        <v>800</v>
      </c>
      <c r="F37" s="42">
        <f>D37-E37</f>
        <v>29</v>
      </c>
      <c r="G37" s="41">
        <f>IF(F37&gt;0,1,D37/E37)</f>
        <v>1</v>
      </c>
      <c r="H37" s="33">
        <f>E37/I37</f>
        <v>34.782608695652172</v>
      </c>
      <c r="I37" s="33">
        <v>23</v>
      </c>
      <c r="J37" s="33">
        <f>D37/I37</f>
        <v>36.043478260869563</v>
      </c>
      <c r="K37" s="33">
        <f>IF(D37/H37&gt;I37,I37,D37/H37)</f>
        <v>23</v>
      </c>
      <c r="L37" s="32"/>
      <c r="M37" s="46"/>
    </row>
    <row r="38" spans="1:15" ht="10.15" customHeight="1" x14ac:dyDescent="0.25">
      <c r="A38" s="40" t="s">
        <v>6</v>
      </c>
      <c r="B38" s="39"/>
      <c r="C38" s="45">
        <v>302</v>
      </c>
      <c r="D38" s="44">
        <v>707</v>
      </c>
      <c r="E38" s="43">
        <v>800</v>
      </c>
      <c r="F38" s="42">
        <f>D38-E38</f>
        <v>-93</v>
      </c>
      <c r="G38" s="41">
        <f>IF(F38&gt;0,1,D38/E38)</f>
        <v>0.88375000000000004</v>
      </c>
      <c r="H38" s="33">
        <f>E38/I38</f>
        <v>34.782608695652172</v>
      </c>
      <c r="I38" s="33">
        <v>23</v>
      </c>
      <c r="J38" s="33">
        <f>D38/I38</f>
        <v>30.739130434782609</v>
      </c>
      <c r="K38" s="33">
        <f>IF(D38/H38&gt;I38,I38,D38/H38)</f>
        <v>20.326250000000002</v>
      </c>
      <c r="L38" s="32"/>
      <c r="M38" s="31"/>
    </row>
    <row r="39" spans="1:15" ht="9.9499999999999993" customHeight="1" x14ac:dyDescent="0.25">
      <c r="A39" s="40" t="s">
        <v>6</v>
      </c>
      <c r="B39" s="39"/>
      <c r="C39" s="45">
        <v>303</v>
      </c>
      <c r="D39" s="44">
        <v>660</v>
      </c>
      <c r="E39" s="43">
        <v>800</v>
      </c>
      <c r="F39" s="42">
        <f>D39-E39</f>
        <v>-140</v>
      </c>
      <c r="G39" s="41">
        <f>IF(F39&gt;0,1,D39/E39)</f>
        <v>0.82499999999999996</v>
      </c>
      <c r="H39" s="33">
        <f>E39/I39</f>
        <v>34.782608695652172</v>
      </c>
      <c r="I39" s="33">
        <v>23</v>
      </c>
      <c r="J39" s="33">
        <f>D39/I39</f>
        <v>28.695652173913043</v>
      </c>
      <c r="K39" s="33">
        <f>IF(D39/H39&gt;I39,I39,D39/H39)</f>
        <v>18.975000000000001</v>
      </c>
      <c r="L39" s="32"/>
      <c r="M39" s="31"/>
    </row>
    <row r="40" spans="1:15" ht="9.9499999999999993" customHeight="1" x14ac:dyDescent="0.25">
      <c r="A40" s="40" t="s">
        <v>6</v>
      </c>
      <c r="B40" s="39"/>
      <c r="C40" s="45">
        <v>304</v>
      </c>
      <c r="D40" s="44">
        <v>852</v>
      </c>
      <c r="E40" s="43">
        <v>800</v>
      </c>
      <c r="F40" s="42">
        <f>D40-E40</f>
        <v>52</v>
      </c>
      <c r="G40" s="41">
        <f>IF(F40&gt;0,1,D40/E40)</f>
        <v>1</v>
      </c>
      <c r="H40" s="33">
        <f>E40/I40</f>
        <v>34.782608695652172</v>
      </c>
      <c r="I40" s="33">
        <v>23</v>
      </c>
      <c r="J40" s="33">
        <f>D40/I40</f>
        <v>37.043478260869563</v>
      </c>
      <c r="K40" s="33">
        <f>IF(D40/H40&gt;I40,I40,D40/H40)</f>
        <v>23</v>
      </c>
      <c r="L40" s="32"/>
      <c r="M40" s="31"/>
    </row>
    <row r="41" spans="1:15" ht="9.9499999999999993" customHeight="1" x14ac:dyDescent="0.25">
      <c r="A41" s="40" t="s">
        <v>5</v>
      </c>
      <c r="B41" s="39"/>
      <c r="C41" s="45">
        <v>305</v>
      </c>
      <c r="D41" s="44">
        <v>825</v>
      </c>
      <c r="E41" s="43">
        <v>800</v>
      </c>
      <c r="F41" s="42">
        <f>D41-E41</f>
        <v>25</v>
      </c>
      <c r="G41" s="41">
        <f>IF(F41&gt;0,1,D41/E41)</f>
        <v>1</v>
      </c>
      <c r="H41" s="33">
        <f>E41/I41</f>
        <v>66.666666666666671</v>
      </c>
      <c r="I41" s="33">
        <v>12</v>
      </c>
      <c r="J41" s="33">
        <f>D41/I41</f>
        <v>68.75</v>
      </c>
      <c r="K41" s="33">
        <f>IF(D41/H41&gt;I41,I41,D41/H41)</f>
        <v>12</v>
      </c>
      <c r="L41" s="32"/>
      <c r="M41" s="31"/>
    </row>
    <row r="42" spans="1:15" ht="9.9499999999999993" customHeight="1" x14ac:dyDescent="0.25">
      <c r="A42" s="40" t="s">
        <v>5</v>
      </c>
      <c r="B42" s="39"/>
      <c r="C42" s="45">
        <v>306</v>
      </c>
      <c r="D42" s="44">
        <v>825</v>
      </c>
      <c r="E42" s="43">
        <v>800</v>
      </c>
      <c r="F42" s="42">
        <f>D42-E42</f>
        <v>25</v>
      </c>
      <c r="G42" s="41">
        <f>IF(F42&gt;0,1,D42/E42)</f>
        <v>1</v>
      </c>
      <c r="H42" s="33">
        <f>E42/I42</f>
        <v>66.666666666666671</v>
      </c>
      <c r="I42" s="33">
        <v>12</v>
      </c>
      <c r="J42" s="33">
        <f>D42/I42</f>
        <v>68.75</v>
      </c>
      <c r="K42" s="33">
        <f>IF(D42/H42&gt;I42,I42,D42/H42)</f>
        <v>12</v>
      </c>
      <c r="L42" s="32"/>
      <c r="M42" s="31"/>
    </row>
    <row r="43" spans="1:15" ht="9.9499999999999993" customHeight="1" x14ac:dyDescent="0.25">
      <c r="A43" s="40" t="s">
        <v>5</v>
      </c>
      <c r="B43" s="39"/>
      <c r="C43" s="45">
        <v>307</v>
      </c>
      <c r="D43" s="44">
        <v>870</v>
      </c>
      <c r="E43" s="43">
        <v>800</v>
      </c>
      <c r="F43" s="42">
        <f>D43-E43</f>
        <v>70</v>
      </c>
      <c r="G43" s="41">
        <f>IF(F43&gt;0,1,D43/E43)</f>
        <v>1</v>
      </c>
      <c r="H43" s="33">
        <f>E43/I43</f>
        <v>66.666666666666671</v>
      </c>
      <c r="I43" s="33">
        <v>12</v>
      </c>
      <c r="J43" s="33">
        <f>D43/I43</f>
        <v>72.5</v>
      </c>
      <c r="K43" s="33">
        <f>IF(D43/H43&gt;I43,I43,D43/H43)</f>
        <v>12</v>
      </c>
      <c r="L43" s="32"/>
      <c r="M43" s="31"/>
    </row>
    <row r="44" spans="1:15" ht="9.9499999999999993" customHeight="1" x14ac:dyDescent="0.25">
      <c r="A44" s="40" t="s">
        <v>5</v>
      </c>
      <c r="B44" s="39"/>
      <c r="C44" s="45">
        <v>308</v>
      </c>
      <c r="D44" s="44">
        <v>840</v>
      </c>
      <c r="E44" s="43">
        <v>800</v>
      </c>
      <c r="F44" s="42">
        <f>D44-E44</f>
        <v>40</v>
      </c>
      <c r="G44" s="41">
        <f>IF(F44&gt;0,1,D44/E44)</f>
        <v>1</v>
      </c>
      <c r="H44" s="33">
        <f>E44/I44</f>
        <v>66.666666666666671</v>
      </c>
      <c r="I44" s="33">
        <v>12</v>
      </c>
      <c r="J44" s="33">
        <f>D44/I44</f>
        <v>70</v>
      </c>
      <c r="K44" s="33">
        <f>IF(D44/H44&gt;I44,I44,D44/H44)</f>
        <v>12</v>
      </c>
      <c r="L44" s="32"/>
      <c r="M44" s="31"/>
    </row>
    <row r="45" spans="1:15" ht="9.9499999999999993" customHeight="1" x14ac:dyDescent="0.25">
      <c r="A45" s="40" t="s">
        <v>5</v>
      </c>
      <c r="B45" s="39"/>
      <c r="C45" s="45">
        <v>309</v>
      </c>
      <c r="D45" s="44">
        <v>829</v>
      </c>
      <c r="E45" s="43">
        <v>800</v>
      </c>
      <c r="F45" s="42">
        <f>D45-E45</f>
        <v>29</v>
      </c>
      <c r="G45" s="41">
        <f>IF(F45&gt;0,1,D45/E45)</f>
        <v>1</v>
      </c>
      <c r="H45" s="33">
        <f>E45/I45</f>
        <v>66.666666666666671</v>
      </c>
      <c r="I45" s="33">
        <v>12</v>
      </c>
      <c r="J45" s="33">
        <f>D45/I45</f>
        <v>69.083333333333329</v>
      </c>
      <c r="K45" s="33">
        <f>IF(D45/H45&gt;I45,I45,D45/H45)</f>
        <v>12</v>
      </c>
      <c r="L45" s="32"/>
      <c r="M45" s="31"/>
    </row>
    <row r="46" spans="1:15" ht="9.9499999999999993" customHeight="1" x14ac:dyDescent="0.25">
      <c r="A46" s="40" t="s">
        <v>5</v>
      </c>
      <c r="B46" s="39"/>
      <c r="C46" s="45">
        <v>311</v>
      </c>
      <c r="D46" s="44">
        <v>844</v>
      </c>
      <c r="E46" s="43">
        <v>800</v>
      </c>
      <c r="F46" s="42">
        <f>D46-E46</f>
        <v>44</v>
      </c>
      <c r="G46" s="41">
        <f>IF(F46&gt;0,1,D46/E46)</f>
        <v>1</v>
      </c>
      <c r="H46" s="33">
        <f>E46/I46</f>
        <v>66.666666666666671</v>
      </c>
      <c r="I46" s="33">
        <v>12</v>
      </c>
      <c r="J46" s="33">
        <f>D46/I46</f>
        <v>70.333333333333329</v>
      </c>
      <c r="K46" s="33">
        <f>IF(D46/H46&gt;I46,I46,D46/H46)</f>
        <v>12</v>
      </c>
      <c r="L46" s="32"/>
      <c r="M46" s="31"/>
    </row>
    <row r="47" spans="1:15" ht="9.9499999999999993" customHeight="1" thickBot="1" x14ac:dyDescent="0.3">
      <c r="A47" s="40" t="s">
        <v>5</v>
      </c>
      <c r="B47" s="39"/>
      <c r="C47" s="38">
        <v>7</v>
      </c>
      <c r="D47" s="37">
        <v>870</v>
      </c>
      <c r="E47" s="36">
        <v>650</v>
      </c>
      <c r="F47" s="35">
        <f>D47-E47</f>
        <v>220</v>
      </c>
      <c r="G47" s="34">
        <f>IF(F47&gt;0,1,D47/E47)</f>
        <v>1</v>
      </c>
      <c r="H47" s="33">
        <f>E47/I47</f>
        <v>54.166666666666664</v>
      </c>
      <c r="I47" s="33">
        <v>12</v>
      </c>
      <c r="J47" s="33">
        <f>D47/I47</f>
        <v>72.5</v>
      </c>
      <c r="K47" s="33">
        <f>IF(D47/H47&gt;I47,I47,D47/H47)</f>
        <v>12</v>
      </c>
      <c r="L47" s="32"/>
      <c r="M47" s="31"/>
    </row>
    <row r="48" spans="1:15" ht="12.75" customHeight="1" thickBot="1" x14ac:dyDescent="0.3">
      <c r="A48" s="30"/>
      <c r="B48" s="13"/>
      <c r="C48" s="29"/>
      <c r="D48" s="8" t="s">
        <v>4</v>
      </c>
      <c r="E48" s="7"/>
      <c r="F48" s="6"/>
      <c r="G48" s="9">
        <f>AVERAGE(G10:G47)</f>
        <v>0.8880004367859794</v>
      </c>
      <c r="H48" s="28"/>
      <c r="I48" s="27"/>
      <c r="J48" s="26"/>
      <c r="K48" s="25"/>
      <c r="L48" s="24"/>
      <c r="M48" s="23"/>
      <c r="N48" s="16"/>
      <c r="O48" s="22"/>
    </row>
    <row r="49" spans="1:15" ht="12.75" customHeight="1" thickBot="1" x14ac:dyDescent="0.3">
      <c r="A49" s="21"/>
      <c r="B49" s="20"/>
      <c r="C49" s="19"/>
      <c r="D49" s="11" t="s">
        <v>3</v>
      </c>
      <c r="E49" s="10"/>
      <c r="F49" s="10"/>
      <c r="G49" s="18">
        <v>498</v>
      </c>
      <c r="H49" s="8" t="s">
        <v>2</v>
      </c>
      <c r="I49" s="7"/>
      <c r="J49" s="6"/>
      <c r="K49" s="5">
        <f>SUM(K9:K48)</f>
        <v>659.04184855521157</v>
      </c>
      <c r="L49" s="17"/>
      <c r="M49" s="16"/>
      <c r="N49" s="4"/>
      <c r="O49" s="15"/>
    </row>
    <row r="50" spans="1:15" ht="12.75" customHeight="1" thickBot="1" x14ac:dyDescent="0.3">
      <c r="A50" s="14"/>
      <c r="B50" s="13"/>
      <c r="C50" s="12"/>
      <c r="D50" s="11" t="s">
        <v>1</v>
      </c>
      <c r="E50" s="10"/>
      <c r="F50" s="10"/>
      <c r="G50" s="9">
        <f>G49/K50</f>
        <v>0.83960272712026052</v>
      </c>
      <c r="H50" s="8" t="s">
        <v>0</v>
      </c>
      <c r="I50" s="7"/>
      <c r="J50" s="6"/>
      <c r="K50" s="5">
        <f>K49*0.9</f>
        <v>593.13766369969039</v>
      </c>
      <c r="N50" s="4"/>
      <c r="O50" s="3"/>
    </row>
  </sheetData>
  <mergeCells count="21">
    <mergeCell ref="N49:N50"/>
    <mergeCell ref="D49:F49"/>
    <mergeCell ref="D50:F50"/>
    <mergeCell ref="H49:J49"/>
    <mergeCell ref="H50:J50"/>
    <mergeCell ref="A1:B1"/>
    <mergeCell ref="C1:I1"/>
    <mergeCell ref="C8:M8"/>
    <mergeCell ref="B12:B48"/>
    <mergeCell ref="A49:B50"/>
    <mergeCell ref="D48:F48"/>
    <mergeCell ref="J1:O1"/>
    <mergeCell ref="A2:B2"/>
    <mergeCell ref="A3:B3"/>
    <mergeCell ref="H6:K6"/>
    <mergeCell ref="L6:L7"/>
    <mergeCell ref="M6:M7"/>
    <mergeCell ref="A6:A7"/>
    <mergeCell ref="B6:B7"/>
    <mergeCell ref="C6:C7"/>
    <mergeCell ref="D6:G6"/>
  </mergeCells>
  <printOptions horizontalCentered="1"/>
  <pageMargins left="0.75" right="0.75" top="1" bottom="0.75" header="0.55000000000000004" footer="0.3"/>
  <pageSetup paperSize="17" scale="110" orientation="landscape" r:id="rId1"/>
  <headerFooter>
    <oddHeader xml:space="preserve">&amp;R&amp;12Newark Public Schools - 2012 LRFP                      &amp;11     </oddHeader>
    <oddFooter>&amp;C&amp;"Arial,Regular"&amp;14&amp;D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FCI Summary</vt:lpstr>
      <vt:lpstr>Capacity-FQI_K-8</vt:lpstr>
      <vt:lpstr>'Capacity-FQI_K-8'!Print_Area</vt:lpstr>
      <vt:lpstr>'FCI Summary'!Print_Area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Sara</cp:lastModifiedBy>
  <dcterms:created xsi:type="dcterms:W3CDTF">2013-02-04T16:14:07Z</dcterms:created>
  <dcterms:modified xsi:type="dcterms:W3CDTF">2013-02-04T16:15:09Z</dcterms:modified>
</cp:coreProperties>
</file>