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55" yWindow="45" windowWidth="14520" windowHeight="12855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'Capacity-FQI_9-12'!$A$1:$O$37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2" i="2"/>
  <c r="C14" i="2"/>
  <c r="C12" i="2"/>
  <c r="C8" i="2"/>
  <c r="C10" i="2" s="1"/>
  <c r="C4" i="2"/>
  <c r="C1" i="2"/>
  <c r="H34" i="1"/>
  <c r="D34" i="1"/>
  <c r="K34" i="1" s="1"/>
  <c r="C34" i="1"/>
  <c r="K33" i="1"/>
  <c r="H33" i="1"/>
  <c r="D33" i="1"/>
  <c r="J33" i="1" s="1"/>
  <c r="C33" i="1"/>
  <c r="A33" i="1"/>
  <c r="K32" i="1"/>
  <c r="H32" i="1"/>
  <c r="D32" i="1"/>
  <c r="J32" i="1" s="1"/>
  <c r="C32" i="1"/>
  <c r="J31" i="1"/>
  <c r="H31" i="1"/>
  <c r="D31" i="1"/>
  <c r="K31" i="1" s="1"/>
  <c r="C31" i="1"/>
  <c r="A31" i="1"/>
  <c r="J30" i="1"/>
  <c r="H30" i="1"/>
  <c r="D30" i="1"/>
  <c r="K30" i="1" s="1"/>
  <c r="C30" i="1"/>
  <c r="A30" i="1"/>
  <c r="J29" i="1"/>
  <c r="H29" i="1"/>
  <c r="D29" i="1"/>
  <c r="K29" i="1" s="1"/>
  <c r="C29" i="1"/>
  <c r="K28" i="1"/>
  <c r="J28" i="1"/>
  <c r="H28" i="1"/>
  <c r="D28" i="1"/>
  <c r="F28" i="1" s="1"/>
  <c r="G28" i="1" s="1"/>
  <c r="C28" i="1"/>
  <c r="K27" i="1"/>
  <c r="J27" i="1"/>
  <c r="H27" i="1"/>
  <c r="G27" i="1"/>
  <c r="F27" i="1"/>
  <c r="D27" i="1"/>
  <c r="C27" i="1"/>
  <c r="J26" i="1"/>
  <c r="H26" i="1"/>
  <c r="K26" i="1" s="1"/>
  <c r="F26" i="1"/>
  <c r="G26" i="1" s="1"/>
  <c r="D26" i="1"/>
  <c r="C26" i="1"/>
  <c r="H25" i="1"/>
  <c r="D25" i="1"/>
  <c r="F25" i="1" s="1"/>
  <c r="G25" i="1" s="1"/>
  <c r="C25" i="1"/>
  <c r="H24" i="1"/>
  <c r="F24" i="1"/>
  <c r="G24" i="1" s="1"/>
  <c r="D24" i="1"/>
  <c r="K24" i="1" s="1"/>
  <c r="C24" i="1"/>
  <c r="H23" i="1"/>
  <c r="D23" i="1"/>
  <c r="K23" i="1" s="1"/>
  <c r="C23" i="1"/>
  <c r="J22" i="1"/>
  <c r="H22" i="1"/>
  <c r="D22" i="1"/>
  <c r="F22" i="1" s="1"/>
  <c r="C22" i="1"/>
  <c r="K21" i="1"/>
  <c r="J21" i="1"/>
  <c r="H21" i="1"/>
  <c r="G21" i="1"/>
  <c r="F21" i="1"/>
  <c r="D21" i="1"/>
  <c r="C21" i="1"/>
  <c r="J20" i="1"/>
  <c r="H20" i="1"/>
  <c r="K20" i="1" s="1"/>
  <c r="F20" i="1"/>
  <c r="G20" i="1" s="1"/>
  <c r="D20" i="1"/>
  <c r="C20" i="1"/>
  <c r="H19" i="1"/>
  <c r="D19" i="1"/>
  <c r="F19" i="1" s="1"/>
  <c r="G19" i="1" s="1"/>
  <c r="C19" i="1"/>
  <c r="H18" i="1"/>
  <c r="F18" i="1"/>
  <c r="G18" i="1" s="1"/>
  <c r="D18" i="1"/>
  <c r="K18" i="1" s="1"/>
  <c r="C18" i="1"/>
  <c r="H17" i="1"/>
  <c r="D17" i="1"/>
  <c r="K17" i="1" s="1"/>
  <c r="C17" i="1"/>
  <c r="K16" i="1"/>
  <c r="H16" i="1"/>
  <c r="D16" i="1"/>
  <c r="J16" i="1" s="1"/>
  <c r="C16" i="1"/>
  <c r="J15" i="1"/>
  <c r="H15" i="1"/>
  <c r="D15" i="1"/>
  <c r="K15" i="1" s="1"/>
  <c r="C15" i="1"/>
  <c r="J14" i="1"/>
  <c r="H14" i="1"/>
  <c r="F14" i="1"/>
  <c r="D14" i="1"/>
  <c r="C14" i="1"/>
  <c r="H13" i="1"/>
  <c r="D13" i="1"/>
  <c r="J13" i="1" s="1"/>
  <c r="C13" i="1"/>
  <c r="H12" i="1"/>
  <c r="F12" i="1"/>
  <c r="G12" i="1" s="1"/>
  <c r="D12" i="1"/>
  <c r="K12" i="1" s="1"/>
  <c r="C12" i="1"/>
  <c r="H11" i="1"/>
  <c r="D11" i="1"/>
  <c r="F11" i="1" s="1"/>
  <c r="G11" i="1" s="1"/>
  <c r="C11" i="1"/>
  <c r="J10" i="1"/>
  <c r="H10" i="1"/>
  <c r="D10" i="1"/>
  <c r="F10" i="1" s="1"/>
  <c r="C3" i="1"/>
  <c r="C2" i="1"/>
  <c r="C1" i="1"/>
  <c r="F23" i="1" l="1"/>
  <c r="G23" i="1" s="1"/>
  <c r="F34" i="1"/>
  <c r="G34" i="1" s="1"/>
  <c r="F16" i="1"/>
  <c r="G16" i="1" s="1"/>
  <c r="J19" i="1"/>
  <c r="J25" i="1"/>
  <c r="F32" i="1"/>
  <c r="G32" i="1" s="1"/>
  <c r="F33" i="1"/>
  <c r="G33" i="1" s="1"/>
  <c r="J12" i="1"/>
  <c r="K13" i="1"/>
  <c r="F15" i="1"/>
  <c r="G15" i="1" s="1"/>
  <c r="J18" i="1"/>
  <c r="K19" i="1"/>
  <c r="J24" i="1"/>
  <c r="K25" i="1"/>
  <c r="F29" i="1"/>
  <c r="G29" i="1" s="1"/>
  <c r="F30" i="1"/>
  <c r="G30" i="1" s="1"/>
  <c r="F31" i="1"/>
  <c r="G31" i="1" s="1"/>
  <c r="J11" i="1"/>
  <c r="J17" i="1"/>
  <c r="J23" i="1"/>
  <c r="J34" i="1"/>
  <c r="F17" i="1"/>
  <c r="G17" i="1" s="1"/>
  <c r="K11" i="1"/>
  <c r="F13" i="1"/>
  <c r="G13" i="1" s="1"/>
  <c r="G35" i="1" s="1"/>
  <c r="K36" i="1" l="1"/>
  <c r="K37" i="1" s="1"/>
  <c r="G37" i="1" s="1"/>
  <c r="K38" i="1"/>
  <c r="K39" i="1" s="1"/>
</calcChain>
</file>

<file path=xl/sharedStrings.xml><?xml version="1.0" encoding="utf-8"?>
<sst xmlns="http://schemas.openxmlformats.org/spreadsheetml/2006/main" count="72" uniqueCount="44">
  <si>
    <t xml:space="preserve">Building Name:  </t>
  </si>
  <si>
    <t>CAPACITY &amp; EDUCATIONAL ADEQUACY</t>
  </si>
  <si>
    <t xml:space="preserve">Building Square Footage:  </t>
  </si>
  <si>
    <t xml:space="preserve">School Age (years):  </t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</si>
  <si>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</si>
  <si>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Room Number</t>
  </si>
  <si>
    <t>SQUARE FEET</t>
  </si>
  <si>
    <t>FES CAPACITY</t>
  </si>
  <si>
    <r>
      <rPr>
        <sz val="6"/>
        <color rgb="FF000000"/>
        <rFont val="Arial"/>
        <family val="2"/>
      </rPr>
      <t>Comments</t>
    </r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</si>
  <si>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</si>
  <si>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t>Existing Room SF</t>
  </si>
  <si>
    <t>Model FES
Room SF</t>
  </si>
  <si>
    <t>Over/Under FES SF</t>
  </si>
  <si>
    <t>SF Adequacy Score %</t>
  </si>
  <si>
    <t>FES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</si>
  <si>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</si>
  <si>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Capacity SF per Student</t>
  </si>
  <si>
    <t>CURRENT CAPACITY</t>
  </si>
  <si>
    <t>F.E.S. Capacity-Generating Clrms.:</t>
  </si>
  <si>
    <t>General Classroom (Grades 9-12)</t>
  </si>
  <si>
    <t>B2</t>
  </si>
  <si>
    <t>Science (6-12)</t>
  </si>
  <si>
    <t xml:space="preserve">Classroom Adequacy % Score = </t>
  </si>
  <si>
    <t xml:space="preserve">Recent 2012 Enrollment = </t>
  </si>
  <si>
    <t xml:space="preserve">Seating 2012 Capacity = </t>
  </si>
  <si>
    <t xml:space="preserve">Recent Occupancy % = </t>
  </si>
  <si>
    <t xml:space="preserve">Adjusted 2012 Capacity = </t>
  </si>
  <si>
    <t xml:space="preserve">Theoretical Seating 2012 Capacity = </t>
  </si>
  <si>
    <t xml:space="preserve">Theoretical Adjusted 2012 Capacity =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</si>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</sst>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name val="Arial"/>
      <family val="2"/>
    </font>
    <font>
      <sz val="8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15" fillId="0" borderId="0"/>
  </cellStyleXfs>
  <cellXfs count="97">
    <xf numFmtId="0" fontId="0" fillId="0" borderId="0" xfId="0"/>
    <xf numFmtId="0" fontId="3" fillId="0" borderId="0" xfId="4" applyFont="1" applyAlignment="1">
      <alignment horizontal="right"/>
    </xf>
    <xf numFmtId="0" fontId="4" fillId="0" borderId="0" xfId="4" applyFont="1" applyAlignment="1">
      <alignment horizontal="left" wrapText="1"/>
    </xf>
    <xf numFmtId="0" fontId="5" fillId="0" borderId="0" xfId="4" applyFont="1" applyAlignment="1">
      <alignment horizontal="left"/>
    </xf>
    <xf numFmtId="0" fontId="2" fillId="0" borderId="0" xfId="4" applyAlignment="1">
      <alignment horizontal="left" wrapText="1"/>
    </xf>
    <xf numFmtId="9" fontId="0" fillId="0" borderId="0" xfId="5" applyFont="1"/>
    <xf numFmtId="0" fontId="2" fillId="0" borderId="0" xfId="4"/>
    <xf numFmtId="0" fontId="6" fillId="0" borderId="0" xfId="4" applyFont="1" applyAlignment="1">
      <alignment horizontal="right"/>
    </xf>
    <xf numFmtId="0" fontId="2" fillId="0" borderId="0" xfId="1" applyNumberFormat="1" applyFont="1" applyAlignment="1">
      <alignment horizontal="center" vertical="top" wrapText="1"/>
    </xf>
    <xf numFmtId="164" fontId="2" fillId="0" borderId="0" xfId="1" applyNumberFormat="1" applyFont="1" applyAlignment="1">
      <alignment horizontal="left" wrapText="1"/>
    </xf>
    <xf numFmtId="164" fontId="2" fillId="0" borderId="0" xfId="1" applyNumberFormat="1" applyFont="1" applyBorder="1" applyAlignment="1">
      <alignment horizontal="left" wrapText="1"/>
    </xf>
    <xf numFmtId="1" fontId="2" fillId="0" borderId="0" xfId="1" applyNumberFormat="1" applyFont="1" applyAlignment="1">
      <alignment horizontal="center" vertical="top" wrapText="1"/>
    </xf>
    <xf numFmtId="0" fontId="7" fillId="0" borderId="0" xfId="6"/>
    <xf numFmtId="0" fontId="7" fillId="0" borderId="0" xfId="6" applyBorder="1"/>
    <xf numFmtId="0" fontId="8" fillId="0" borderId="1" xfId="6" applyFont="1" applyBorder="1" applyAlignment="1">
      <alignment horizontal="left" vertical="top" wrapText="1"/>
    </xf>
    <xf numFmtId="0" fontId="7" fillId="0" borderId="2" xfId="6" applyBorder="1" applyAlignment="1">
      <alignment horizontal="left" vertical="top" wrapText="1"/>
    </xf>
    <xf numFmtId="0" fontId="9" fillId="0" borderId="1" xfId="6" applyFont="1" applyBorder="1" applyAlignment="1">
      <alignment horizontal="left" vertical="top" wrapText="1"/>
    </xf>
    <xf numFmtId="0" fontId="9" fillId="0" borderId="3" xfId="6" applyFont="1" applyBorder="1" applyAlignment="1">
      <alignment horizontal="left" vertical="top" wrapText="1"/>
    </xf>
    <xf numFmtId="0" fontId="9" fillId="0" borderId="3" xfId="6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8" fillId="0" borderId="1" xfId="6" applyFont="1" applyBorder="1" applyAlignment="1">
      <alignment horizontal="right" vertical="top" wrapText="1"/>
    </xf>
    <xf numFmtId="0" fontId="8" fillId="0" borderId="3" xfId="6" applyFont="1" applyBorder="1" applyAlignment="1">
      <alignment horizontal="right" vertical="top" wrapText="1"/>
    </xf>
    <xf numFmtId="0" fontId="7" fillId="0" borderId="3" xfId="6" applyBorder="1" applyAlignment="1">
      <alignment horizontal="left" vertical="top"/>
    </xf>
    <xf numFmtId="0" fontId="7" fillId="0" borderId="0" xfId="6" applyBorder="1" applyAlignment="1">
      <alignment horizontal="left" vertical="top"/>
    </xf>
    <xf numFmtId="0" fontId="7" fillId="0" borderId="4" xfId="6" applyBorder="1" applyAlignment="1">
      <alignment horizontal="left" vertical="top"/>
    </xf>
    <xf numFmtId="0" fontId="7" fillId="0" borderId="3" xfId="6" applyBorder="1" applyAlignment="1">
      <alignment horizontal="left" vertical="top"/>
    </xf>
    <xf numFmtId="0" fontId="7" fillId="0" borderId="6" xfId="6" applyBorder="1" applyAlignment="1">
      <alignment horizontal="left" vertical="top"/>
    </xf>
    <xf numFmtId="0" fontId="11" fillId="0" borderId="1" xfId="6" applyFont="1" applyBorder="1" applyAlignment="1">
      <alignment horizontal="left" vertical="center"/>
    </xf>
    <xf numFmtId="0" fontId="7" fillId="0" borderId="2" xfId="6" applyBorder="1" applyAlignment="1">
      <alignment horizontal="left" vertical="center"/>
    </xf>
    <xf numFmtId="0" fontId="7" fillId="0" borderId="1" xfId="6" applyBorder="1" applyAlignment="1">
      <alignment horizontal="center" vertical="center"/>
    </xf>
    <xf numFmtId="0" fontId="7" fillId="0" borderId="1" xfId="6" applyBorder="1" applyAlignment="1">
      <alignment horizontal="left" vertical="center"/>
    </xf>
    <xf numFmtId="0" fontId="7" fillId="0" borderId="1" xfId="6" applyBorder="1" applyAlignment="1">
      <alignment horizontal="right" vertical="center"/>
    </xf>
    <xf numFmtId="0" fontId="7" fillId="0" borderId="5" xfId="6" applyBorder="1" applyAlignment="1">
      <alignment horizontal="right" vertical="center"/>
    </xf>
    <xf numFmtId="0" fontId="7" fillId="0" borderId="2" xfId="6" applyBorder="1" applyAlignment="1">
      <alignment horizontal="right" vertical="top"/>
    </xf>
    <xf numFmtId="0" fontId="7" fillId="0" borderId="1" xfId="6" applyBorder="1" applyAlignment="1">
      <alignment horizontal="right" vertical="top"/>
    </xf>
    <xf numFmtId="0" fontId="7" fillId="0" borderId="6" xfId="6" applyBorder="1" applyAlignment="1">
      <alignment horizontal="left" vertical="top"/>
    </xf>
    <xf numFmtId="0" fontId="12" fillId="0" borderId="1" xfId="4" applyFont="1" applyBorder="1" applyAlignment="1">
      <alignment horizontal="left"/>
    </xf>
    <xf numFmtId="2" fontId="12" fillId="0" borderId="1" xfId="4" applyNumberFormat="1" applyFont="1" applyBorder="1"/>
    <xf numFmtId="0" fontId="8" fillId="0" borderId="1" xfId="6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9" fontId="8" fillId="0" borderId="7" xfId="3" applyFont="1" applyBorder="1" applyAlignment="1">
      <alignment horizontal="right" vertical="center"/>
    </xf>
    <xf numFmtId="2" fontId="8" fillId="0" borderId="1" xfId="6" applyNumberFormat="1" applyFont="1" applyBorder="1" applyAlignment="1">
      <alignment horizontal="right" vertical="center"/>
    </xf>
    <xf numFmtId="0" fontId="7" fillId="0" borderId="2" xfId="6" applyBorder="1" applyAlignment="1">
      <alignment horizontal="left" vertical="top"/>
    </xf>
    <xf numFmtId="0" fontId="8" fillId="0" borderId="1" xfId="6" applyFont="1" applyBorder="1" applyAlignment="1">
      <alignment horizontal="left" vertical="top"/>
    </xf>
    <xf numFmtId="0" fontId="7" fillId="0" borderId="2" xfId="6" applyBorder="1" applyAlignment="1">
      <alignment horizontal="left" vertical="center"/>
    </xf>
    <xf numFmtId="2" fontId="12" fillId="0" borderId="1" xfId="4" applyNumberFormat="1" applyFont="1" applyBorder="1" applyAlignment="1">
      <alignment horizontal="left"/>
    </xf>
    <xf numFmtId="0" fontId="7" fillId="0" borderId="1" xfId="6" applyBorder="1" applyAlignment="1">
      <alignment horizontal="left" vertical="top"/>
    </xf>
    <xf numFmtId="0" fontId="8" fillId="0" borderId="8" xfId="6" applyFont="1" applyBorder="1" applyAlignment="1">
      <alignment horizontal="left" vertical="center"/>
    </xf>
    <xf numFmtId="0" fontId="7" fillId="0" borderId="0" xfId="6" applyBorder="1" applyAlignment="1">
      <alignment horizontal="left" vertical="center"/>
    </xf>
    <xf numFmtId="0" fontId="7" fillId="0" borderId="0" xfId="6" applyBorder="1" applyAlignment="1">
      <alignment vertical="center"/>
    </xf>
    <xf numFmtId="0" fontId="9" fillId="0" borderId="9" xfId="6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9" fontId="9" fillId="0" borderId="12" xfId="3" applyFont="1" applyBorder="1" applyAlignment="1">
      <alignment horizontal="right" vertical="center"/>
    </xf>
    <xf numFmtId="1" fontId="8" fillId="0" borderId="8" xfId="6" applyNumberFormat="1" applyFont="1" applyBorder="1" applyAlignment="1">
      <alignment horizontal="right" vertical="center"/>
    </xf>
    <xf numFmtId="0" fontId="8" fillId="0" borderId="8" xfId="6" applyFont="1" applyBorder="1" applyAlignment="1">
      <alignment horizontal="right" vertical="center"/>
    </xf>
    <xf numFmtId="165" fontId="8" fillId="0" borderId="8" xfId="6" applyNumberFormat="1" applyFont="1" applyBorder="1" applyAlignment="1">
      <alignment horizontal="right" vertical="center"/>
    </xf>
    <xf numFmtId="2" fontId="8" fillId="0" borderId="8" xfId="6" applyNumberFormat="1" applyFont="1" applyBorder="1" applyAlignment="1">
      <alignment horizontal="right" vertical="center"/>
    </xf>
    <xf numFmtId="0" fontId="8" fillId="0" borderId="0" xfId="6" applyFont="1" applyBorder="1" applyAlignment="1">
      <alignment horizontal="right" vertical="top"/>
    </xf>
    <xf numFmtId="2" fontId="8" fillId="0" borderId="8" xfId="6" applyNumberFormat="1" applyFont="1" applyBorder="1" applyAlignment="1">
      <alignment horizontal="right" vertical="top"/>
    </xf>
    <xf numFmtId="0" fontId="8" fillId="0" borderId="0" xfId="6" applyFont="1" applyBorder="1" applyAlignment="1">
      <alignment horizontal="left" vertical="top"/>
    </xf>
    <xf numFmtId="0" fontId="7" fillId="0" borderId="13" xfId="6" applyBorder="1" applyAlignment="1">
      <alignment horizontal="left" vertical="center"/>
    </xf>
    <xf numFmtId="0" fontId="7" fillId="0" borderId="14" xfId="6" applyBorder="1" applyAlignment="1">
      <alignment horizontal="left" vertical="center"/>
    </xf>
    <xf numFmtId="0" fontId="7" fillId="0" borderId="0" xfId="6" applyBorder="1" applyAlignment="1">
      <alignment horizontal="center" vertical="center"/>
    </xf>
    <xf numFmtId="0" fontId="9" fillId="0" borderId="15" xfId="6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" fontId="9" fillId="0" borderId="12" xfId="6" applyNumberFormat="1" applyFont="1" applyBorder="1" applyAlignment="1">
      <alignment horizontal="right" vertical="center"/>
    </xf>
    <xf numFmtId="0" fontId="9" fillId="0" borderId="16" xfId="6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" fontId="9" fillId="0" borderId="18" xfId="6" applyNumberFormat="1" applyFont="1" applyBorder="1" applyAlignment="1">
      <alignment horizontal="right" vertical="center"/>
    </xf>
    <xf numFmtId="1" fontId="13" fillId="0" borderId="0" xfId="6" applyNumberFormat="1" applyFont="1" applyBorder="1" applyAlignment="1">
      <alignment horizontal="right" vertical="top"/>
    </xf>
    <xf numFmtId="0" fontId="7" fillId="0" borderId="0" xfId="6" applyBorder="1" applyAlignment="1">
      <alignment horizontal="left" vertical="top"/>
    </xf>
    <xf numFmtId="0" fontId="11" fillId="0" borderId="0" xfId="6" applyFont="1" applyBorder="1" applyAlignment="1">
      <alignment horizontal="left" vertical="top"/>
    </xf>
    <xf numFmtId="0" fontId="7" fillId="0" borderId="19" xfId="6" applyBorder="1" applyAlignment="1">
      <alignment horizontal="left" vertical="center"/>
    </xf>
    <xf numFmtId="0" fontId="7" fillId="0" borderId="0" xfId="6" applyBorder="1" applyAlignment="1">
      <alignment horizontal="left" vertical="center"/>
    </xf>
    <xf numFmtId="0" fontId="14" fillId="0" borderId="0" xfId="6" applyFont="1" applyBorder="1" applyAlignment="1">
      <alignment horizontal="left" vertical="top"/>
    </xf>
    <xf numFmtId="1" fontId="9" fillId="0" borderId="20" xfId="6" applyNumberFormat="1" applyFont="1" applyBorder="1" applyAlignment="1">
      <alignment horizontal="right" vertical="center"/>
    </xf>
    <xf numFmtId="0" fontId="16" fillId="0" borderId="0" xfId="4" applyFont="1" applyAlignment="1">
      <alignment horizontal="right"/>
    </xf>
    <xf numFmtId="164" fontId="2" fillId="0" borderId="0" xfId="1" applyNumberFormat="1" applyFont="1" applyAlignment="1">
      <alignment horizontal="right" vertical="top" wrapText="1"/>
    </xf>
    <xf numFmtId="0" fontId="2" fillId="0" borderId="0" xfId="1" applyNumberFormat="1" applyFont="1" applyAlignment="1">
      <alignment horizontal="right" vertical="top" wrapText="1"/>
    </xf>
    <xf numFmtId="1" fontId="2" fillId="0" borderId="0" xfId="1" applyNumberFormat="1" applyFont="1" applyAlignment="1">
      <alignment horizontal="right" vertical="top" wrapText="1"/>
    </xf>
    <xf numFmtId="0" fontId="6" fillId="0" borderId="0" xfId="4" applyFont="1" applyAlignment="1">
      <alignment horizontal="right"/>
    </xf>
    <xf numFmtId="0" fontId="17" fillId="0" borderId="0" xfId="6" applyFont="1"/>
    <xf numFmtId="0" fontId="17" fillId="0" borderId="0" xfId="6" applyFont="1" applyAlignment="1">
      <alignment horizontal="right"/>
    </xf>
    <xf numFmtId="9" fontId="18" fillId="0" borderId="21" xfId="6" applyNumberFormat="1" applyFont="1" applyBorder="1" applyAlignment="1">
      <alignment horizontal="right"/>
    </xf>
    <xf numFmtId="0" fontId="18" fillId="0" borderId="0" xfId="6" applyFont="1" applyAlignment="1">
      <alignment horizontal="right"/>
    </xf>
    <xf numFmtId="166" fontId="18" fillId="0" borderId="21" xfId="2" applyNumberFormat="1" applyFont="1" applyBorder="1" applyAlignment="1">
      <alignment horizontal="right"/>
    </xf>
    <xf numFmtId="0" fontId="18" fillId="0" borderId="0" xfId="6" applyFont="1"/>
    <xf numFmtId="0" fontId="19" fillId="0" borderId="0" xfId="6" applyFont="1" applyAlignment="1">
      <alignment horizontal="right"/>
    </xf>
    <xf numFmtId="0" fontId="20" fillId="0" borderId="0" xfId="6" applyFont="1"/>
    <xf numFmtId="1" fontId="18" fillId="0" borderId="21" xfId="6" applyNumberFormat="1" applyFont="1" applyBorder="1" applyAlignment="1">
      <alignment horizontal="right"/>
    </xf>
    <xf numFmtId="1" fontId="18" fillId="0" borderId="0" xfId="6" applyNumberFormat="1" applyFont="1" applyBorder="1" applyAlignment="1">
      <alignment horizontal="right"/>
    </xf>
    <xf numFmtId="9" fontId="18" fillId="0" borderId="21" xfId="3" applyFont="1" applyBorder="1"/>
    <xf numFmtId="9" fontId="18" fillId="0" borderId="21" xfId="3" applyFont="1" applyBorder="1" applyAlignment="1">
      <alignment horizontal="right"/>
    </xf>
    <xf numFmtId="0" fontId="18" fillId="0" borderId="21" xfId="6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7"/>
    <cellStyle name="Normal" xfId="0" builtinId="0"/>
    <cellStyle name="Normal 2" xfId="4"/>
    <cellStyle name="Normal 3" xfId="6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</xdr:row>
      <xdr:rowOff>133349</xdr:rowOff>
    </xdr:from>
    <xdr:to>
      <xdr:col>13</xdr:col>
      <xdr:colOff>400050</xdr:colOff>
      <xdr:row>35</xdr:row>
      <xdr:rowOff>126205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152524"/>
          <a:ext cx="5133975" cy="38504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ren_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4735\001\M\BOD\2012%20Newark%20FCI\Schools\High%20Schools\American%20History%20HS%20(Warren%20St)%20-%20FCI\Report\NPS-FCI_AMERICAN_HISTORY_HS_v1-1_P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Exterior"/>
      <sheetName val="Systems"/>
    </sheetNames>
    <sheetDataSet>
      <sheetData sheetId="0"/>
      <sheetData sheetId="1">
        <row r="1">
          <cell r="C1" t="str">
            <v xml:space="preserve">Warren Street </v>
          </cell>
        </row>
        <row r="2">
          <cell r="C2">
            <v>57950</v>
          </cell>
        </row>
        <row r="5">
          <cell r="C5">
            <v>120</v>
          </cell>
        </row>
        <row r="65">
          <cell r="H65">
            <v>13038750</v>
          </cell>
          <cell r="P65">
            <v>7448837.8453896195</v>
          </cell>
          <cell r="Q65">
            <v>0.57128465883536528</v>
          </cell>
        </row>
      </sheetData>
      <sheetData sheetId="2">
        <row r="13">
          <cell r="I13">
            <v>576</v>
          </cell>
        </row>
        <row r="14">
          <cell r="B14" t="str">
            <v>B3</v>
          </cell>
          <cell r="I14">
            <v>751</v>
          </cell>
        </row>
        <row r="20">
          <cell r="B20" t="str">
            <v>B9</v>
          </cell>
          <cell r="I20">
            <v>750</v>
          </cell>
        </row>
        <row r="21">
          <cell r="B21" t="str">
            <v>B10</v>
          </cell>
          <cell r="I21">
            <v>748</v>
          </cell>
        </row>
        <row r="30">
          <cell r="B30" t="str">
            <v>UN-8</v>
          </cell>
          <cell r="I30">
            <v>196</v>
          </cell>
        </row>
        <row r="33">
          <cell r="B33">
            <v>101</v>
          </cell>
          <cell r="I33">
            <v>702</v>
          </cell>
        </row>
        <row r="34">
          <cell r="B34">
            <v>102</v>
          </cell>
          <cell r="I34">
            <v>751</v>
          </cell>
        </row>
        <row r="35">
          <cell r="B35">
            <v>103</v>
          </cell>
          <cell r="F35" t="str">
            <v>Technological Literacy</v>
          </cell>
          <cell r="I35">
            <v>712</v>
          </cell>
        </row>
        <row r="37">
          <cell r="B37">
            <v>105</v>
          </cell>
          <cell r="F37" t="str">
            <v>Science (6-12)</v>
          </cell>
          <cell r="I37">
            <v>750</v>
          </cell>
        </row>
        <row r="38">
          <cell r="B38">
            <v>106</v>
          </cell>
          <cell r="I38">
            <v>748</v>
          </cell>
        </row>
        <row r="73">
          <cell r="B73">
            <v>201</v>
          </cell>
          <cell r="I73">
            <v>702</v>
          </cell>
        </row>
        <row r="75">
          <cell r="B75">
            <v>203</v>
          </cell>
          <cell r="I75">
            <v>751</v>
          </cell>
        </row>
        <row r="76">
          <cell r="B76">
            <v>204</v>
          </cell>
          <cell r="F76" t="str">
            <v>Technological Literacy</v>
          </cell>
          <cell r="I76">
            <v>764</v>
          </cell>
        </row>
        <row r="77">
          <cell r="B77">
            <v>205</v>
          </cell>
          <cell r="I77">
            <v>745</v>
          </cell>
        </row>
        <row r="78">
          <cell r="B78">
            <v>206</v>
          </cell>
          <cell r="I78">
            <v>750</v>
          </cell>
        </row>
        <row r="79">
          <cell r="B79">
            <v>207</v>
          </cell>
          <cell r="I79">
            <v>748</v>
          </cell>
        </row>
        <row r="80">
          <cell r="B80">
            <v>208</v>
          </cell>
          <cell r="I80">
            <v>202</v>
          </cell>
        </row>
        <row r="81">
          <cell r="B81">
            <v>209</v>
          </cell>
          <cell r="I81">
            <v>655</v>
          </cell>
        </row>
        <row r="82">
          <cell r="B82">
            <v>210</v>
          </cell>
          <cell r="I82">
            <v>647</v>
          </cell>
        </row>
        <row r="83">
          <cell r="B83">
            <v>211</v>
          </cell>
          <cell r="I83">
            <v>576</v>
          </cell>
        </row>
        <row r="111">
          <cell r="B111">
            <v>301</v>
          </cell>
          <cell r="I111">
            <v>655</v>
          </cell>
        </row>
        <row r="112">
          <cell r="B112">
            <v>302</v>
          </cell>
          <cell r="I112">
            <v>655</v>
          </cell>
        </row>
        <row r="113">
          <cell r="B113">
            <v>303</v>
          </cell>
          <cell r="I113">
            <v>655</v>
          </cell>
        </row>
        <row r="114">
          <cell r="B114">
            <v>304</v>
          </cell>
          <cell r="I114">
            <v>647</v>
          </cell>
        </row>
        <row r="119">
          <cell r="B119" t="str">
            <v>UN-77</v>
          </cell>
          <cell r="I119">
            <v>735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9-12"/>
      <sheetName val="Education Adequec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/>
      <sheetData sheetId="2">
        <row r="65">
          <cell r="G65">
            <v>0.36831670193004351</v>
          </cell>
        </row>
      </sheetData>
      <sheetData sheetId="3">
        <row r="2">
          <cell r="C2">
            <v>117509</v>
          </cell>
        </row>
        <row r="5">
          <cell r="C5">
            <v>102</v>
          </cell>
        </row>
      </sheetData>
      <sheetData sheetId="4">
        <row r="9">
          <cell r="Y9">
            <v>0.42553191489361702</v>
          </cell>
        </row>
      </sheetData>
      <sheetData sheetId="5">
        <row r="10">
          <cell r="E10">
            <v>0.75</v>
          </cell>
        </row>
      </sheetData>
      <sheetData sheetId="6">
        <row r="10">
          <cell r="E10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C34" sqref="C34"/>
    </sheetView>
  </sheetViews>
  <sheetFormatPr defaultColWidth="9.140625" defaultRowHeight="15" x14ac:dyDescent="0.25"/>
  <cols>
    <col min="1" max="1" width="38.140625" style="12" customWidth="1"/>
    <col min="2" max="2" width="1.5703125" style="12" customWidth="1"/>
    <col min="3" max="3" width="14.140625" style="12" customWidth="1"/>
    <col min="4" max="4" width="7.42578125" style="12" customWidth="1"/>
    <col min="5" max="5" width="8.7109375" style="12" customWidth="1"/>
    <col min="6" max="6" width="6.7109375" style="12" customWidth="1"/>
    <col min="7" max="10" width="7.28515625" style="12" customWidth="1"/>
    <col min="11" max="11" width="0.5703125" style="12" customWidth="1"/>
    <col min="12" max="12" width="16.5703125" style="12" customWidth="1"/>
    <col min="13" max="16384" width="9.140625" style="12"/>
  </cols>
  <sheetData>
    <row r="1" spans="1:16" s="6" customFormat="1" ht="20.25" customHeight="1" x14ac:dyDescent="0.3">
      <c r="A1" s="1" t="s">
        <v>0</v>
      </c>
      <c r="B1" s="1"/>
      <c r="C1" s="2" t="str">
        <f>'[1]Uniformat FCI'!C1:G1</f>
        <v xml:space="preserve">Warren Street </v>
      </c>
      <c r="D1" s="2"/>
      <c r="E1" s="2"/>
      <c r="F1" s="79" t="s">
        <v>29</v>
      </c>
      <c r="G1" s="79"/>
      <c r="H1" s="79"/>
      <c r="I1" s="79"/>
      <c r="J1" s="79"/>
      <c r="K1" s="79"/>
      <c r="L1" s="79"/>
      <c r="M1" s="4"/>
      <c r="N1" s="4"/>
      <c r="O1" s="4"/>
      <c r="P1" s="5"/>
    </row>
    <row r="2" spans="1:16" s="6" customFormat="1" ht="15" customHeight="1" x14ac:dyDescent="0.25">
      <c r="A2" s="7" t="s">
        <v>2</v>
      </c>
      <c r="B2" s="7"/>
      <c r="C2" s="80">
        <v>57950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6" customFormat="1" ht="15" customHeight="1" x14ac:dyDescent="0.25">
      <c r="A3" s="7" t="s">
        <v>30</v>
      </c>
      <c r="B3" s="7"/>
      <c r="C3" s="81" t="s">
        <v>31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6" customFormat="1" ht="15" customHeight="1" x14ac:dyDescent="0.25">
      <c r="A4" s="7" t="s">
        <v>3</v>
      </c>
      <c r="B4" s="7"/>
      <c r="C4" s="82">
        <f>'[2]Uniformat FCI'!C5</f>
        <v>102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6" customFormat="1" ht="15" customHeight="1" x14ac:dyDescent="0.25">
      <c r="A5" s="83"/>
      <c r="B5" s="83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6" customFormat="1" ht="15" customHeight="1" x14ac:dyDescent="0.25">
      <c r="A6" s="83" t="s">
        <v>32</v>
      </c>
      <c r="B6" s="83"/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7.5" customHeight="1" x14ac:dyDescent="0.25">
      <c r="A7" s="84"/>
      <c r="B7" s="84"/>
      <c r="C7" s="84"/>
    </row>
    <row r="8" spans="1:16" x14ac:dyDescent="0.25">
      <c r="A8" s="85" t="s">
        <v>33</v>
      </c>
      <c r="B8" s="84"/>
      <c r="C8" s="86">
        <f>'[1]Uniformat FCI'!Q65</f>
        <v>0.57128465883536528</v>
      </c>
    </row>
    <row r="9" spans="1:16" ht="3.75" customHeight="1" x14ac:dyDescent="0.25">
      <c r="A9" s="84"/>
      <c r="B9" s="84"/>
      <c r="C9" s="87"/>
    </row>
    <row r="10" spans="1:16" x14ac:dyDescent="0.25">
      <c r="A10" s="85" t="s">
        <v>34</v>
      </c>
      <c r="B10" s="84"/>
      <c r="C10" s="86" t="str">
        <f>IF(C8&lt;=5%,"VERY GOOD",IF(AND(C8&lt;=20%,C8&gt;=6%),"GOOD",IF(AND(C8&lt;=35%,C8&gt;=21%),"FAIR",IF(AND(C8&lt;=50%,C8&gt;=36%),"POOR",IF(C8&gt;50%,"VERY POOR",0)))))</f>
        <v>VERY POOR</v>
      </c>
    </row>
    <row r="11" spans="1:16" ht="3.75" customHeight="1" x14ac:dyDescent="0.25">
      <c r="A11" s="84"/>
      <c r="B11" s="84"/>
      <c r="C11" s="87"/>
    </row>
    <row r="12" spans="1:16" x14ac:dyDescent="0.25">
      <c r="A12" s="85" t="s">
        <v>35</v>
      </c>
      <c r="B12" s="84"/>
      <c r="C12" s="88">
        <f>'[1]Uniformat FCI'!P65</f>
        <v>7448837.8453896195</v>
      </c>
    </row>
    <row r="13" spans="1:16" ht="3.75" customHeight="1" x14ac:dyDescent="0.25">
      <c r="A13" s="85"/>
      <c r="B13" s="84"/>
      <c r="C13" s="87"/>
    </row>
    <row r="14" spans="1:16" x14ac:dyDescent="0.25">
      <c r="A14" s="85" t="s">
        <v>36</v>
      </c>
      <c r="B14" s="84"/>
      <c r="C14" s="88">
        <f>'[1]Uniformat FCI'!H65</f>
        <v>13038750</v>
      </c>
    </row>
    <row r="15" spans="1:16" ht="3.75" customHeight="1" x14ac:dyDescent="0.25">
      <c r="A15" s="84"/>
      <c r="B15" s="84"/>
      <c r="C15" s="89"/>
    </row>
    <row r="16" spans="1:16" x14ac:dyDescent="0.25">
      <c r="A16" s="85"/>
      <c r="B16" s="84"/>
      <c r="C16" s="89"/>
    </row>
    <row r="17" spans="1:3" ht="15" customHeight="1" x14ac:dyDescent="0.25">
      <c r="A17" s="90" t="s">
        <v>37</v>
      </c>
      <c r="B17" s="84"/>
      <c r="C17" s="89"/>
    </row>
    <row r="18" spans="1:3" ht="7.5" customHeight="1" x14ac:dyDescent="0.25">
      <c r="A18" s="84"/>
      <c r="B18" s="84"/>
      <c r="C18" s="91"/>
    </row>
    <row r="19" spans="1:3" x14ac:dyDescent="0.25">
      <c r="A19" s="85" t="s">
        <v>23</v>
      </c>
      <c r="B19" s="84"/>
      <c r="C19" s="92">
        <v>0</v>
      </c>
    </row>
    <row r="20" spans="1:3" ht="3.75" customHeight="1" x14ac:dyDescent="0.25">
      <c r="A20" s="84"/>
      <c r="B20" s="84"/>
      <c r="C20" s="89"/>
    </row>
    <row r="21" spans="1:3" x14ac:dyDescent="0.25">
      <c r="A21" s="85" t="s">
        <v>38</v>
      </c>
      <c r="B21" s="84"/>
      <c r="C21" s="92">
        <v>307</v>
      </c>
    </row>
    <row r="22" spans="1:3" ht="3.75" customHeight="1" x14ac:dyDescent="0.25">
      <c r="A22" s="85"/>
      <c r="B22" s="84"/>
      <c r="C22" s="93">
        <v>398</v>
      </c>
    </row>
    <row r="23" spans="1:3" x14ac:dyDescent="0.25">
      <c r="A23" s="85" t="s">
        <v>26</v>
      </c>
      <c r="B23" s="84"/>
      <c r="C23" s="92">
        <v>398</v>
      </c>
    </row>
    <row r="24" spans="1:3" ht="3.75" customHeight="1" x14ac:dyDescent="0.25">
      <c r="A24" s="85"/>
      <c r="B24" s="84"/>
      <c r="C24" s="89"/>
    </row>
    <row r="25" spans="1:3" x14ac:dyDescent="0.25">
      <c r="A25" s="85" t="s">
        <v>25</v>
      </c>
      <c r="B25" s="84"/>
      <c r="C25" s="94">
        <v>0</v>
      </c>
    </row>
    <row r="26" spans="1:3" ht="3.75" customHeight="1" x14ac:dyDescent="0.25">
      <c r="A26" s="84"/>
      <c r="B26" s="84"/>
      <c r="C26" s="89"/>
    </row>
    <row r="27" spans="1:3" x14ac:dyDescent="0.25">
      <c r="A27" s="84"/>
      <c r="B27" s="84"/>
      <c r="C27" s="89"/>
    </row>
    <row r="28" spans="1:3" ht="15" customHeight="1" x14ac:dyDescent="0.25">
      <c r="A28" s="90" t="s">
        <v>39</v>
      </c>
      <c r="B28" s="84"/>
      <c r="C28" s="89"/>
    </row>
    <row r="29" spans="1:3" ht="7.5" customHeight="1" x14ac:dyDescent="0.25">
      <c r="A29" s="84"/>
      <c r="B29" s="84"/>
      <c r="C29" s="89"/>
    </row>
    <row r="30" spans="1:3" x14ac:dyDescent="0.25">
      <c r="A30" s="85" t="s">
        <v>40</v>
      </c>
      <c r="B30" s="84"/>
      <c r="C30" s="95">
        <v>0.78</v>
      </c>
    </row>
    <row r="31" spans="1:3" ht="3.75" customHeight="1" x14ac:dyDescent="0.25">
      <c r="A31" s="84"/>
      <c r="B31" s="84"/>
      <c r="C31" s="89"/>
    </row>
    <row r="32" spans="1:3" x14ac:dyDescent="0.25">
      <c r="A32" s="85" t="s">
        <v>41</v>
      </c>
      <c r="B32" s="84"/>
      <c r="C32" s="96" t="str">
        <f>IF(C30&lt;=65%,"VERY POOR",IF(AND(C30&lt;=75%,C30&gt;=66%),"POOR",IF(AND(C30&lt;=85%,C30&gt;=76%),"FAIR",IF(AND(C30&lt;=95%,C30&gt;=86%),"GOOD",IF(C30&gt;=96%,"VERY GOOD",0)))))</f>
        <v>FAIR</v>
      </c>
    </row>
    <row r="33" spans="1:3" ht="3.75" customHeight="1" x14ac:dyDescent="0.25">
      <c r="A33" s="85"/>
      <c r="B33" s="84"/>
      <c r="C33" s="89"/>
    </row>
    <row r="34" spans="1:3" x14ac:dyDescent="0.25">
      <c r="A34" s="85" t="s">
        <v>42</v>
      </c>
      <c r="B34" s="84"/>
      <c r="C34" s="95">
        <f>'[2]Education Adequecy'!G65</f>
        <v>0.36831670193004351</v>
      </c>
    </row>
    <row r="35" spans="1:3" ht="3.75" customHeight="1" x14ac:dyDescent="0.25">
      <c r="A35" s="84"/>
      <c r="B35" s="84"/>
      <c r="C35" s="89"/>
    </row>
    <row r="36" spans="1:3" x14ac:dyDescent="0.25">
      <c r="A36" s="85" t="s">
        <v>43</v>
      </c>
      <c r="B36" s="84"/>
      <c r="C36" s="96" t="str">
        <f>IF(C34&lt;=65%,"VERY POOR",IF(AND(C34&lt;=75%,C34&gt;=66%),"POOR",IF(AND(C34&lt;=85%,C34&gt;=76%),"FAIR",IF(AND(C34&lt;=95%,C34&gt;=86%),"GOOD",IF(C34&gt;=96%,"VERY GOOD",0)))))</f>
        <v>VERY POOR</v>
      </c>
    </row>
    <row r="37" spans="1:3" x14ac:dyDescent="0.25">
      <c r="A37" s="84"/>
      <c r="B37" s="84"/>
      <c r="C37" s="84"/>
    </row>
    <row r="38" spans="1:3" x14ac:dyDescent="0.25">
      <c r="A38" s="84"/>
      <c r="B38" s="84"/>
      <c r="C38" s="84"/>
    </row>
    <row r="39" spans="1:3" x14ac:dyDescent="0.25">
      <c r="A39" s="84"/>
      <c r="B39" s="84"/>
      <c r="C39" s="84"/>
    </row>
    <row r="40" spans="1:3" x14ac:dyDescent="0.25">
      <c r="A40" s="84"/>
      <c r="B40" s="84"/>
      <c r="C40" s="84"/>
    </row>
    <row r="41" spans="1:3" x14ac:dyDescent="0.25">
      <c r="A41" s="84"/>
      <c r="B41" s="84"/>
      <c r="C41" s="84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6" zoomScaleNormal="100" workbookViewId="0">
      <selection activeCell="C2" sqref="C2"/>
    </sheetView>
  </sheetViews>
  <sheetFormatPr defaultColWidth="9.140625" defaultRowHeight="15" x14ac:dyDescent="0.25"/>
  <cols>
    <col min="1" max="1" width="29" style="12" customWidth="1"/>
    <col min="2" max="2" width="0.5703125" style="12" customWidth="1"/>
    <col min="3" max="3" width="7.28515625" style="12" customWidth="1"/>
    <col min="4" max="7" width="8.7109375" style="12" customWidth="1"/>
    <col min="8" max="8" width="16.85546875" style="12" customWidth="1"/>
    <col min="9" max="9" width="7.28515625" style="12" customWidth="1"/>
    <col min="10" max="10" width="7" style="12" bestFit="1" customWidth="1"/>
    <col min="11" max="11" width="7.28515625" style="12" customWidth="1"/>
    <col min="12" max="12" width="0.42578125" style="12" customWidth="1"/>
    <col min="13" max="13" width="28.5703125" style="12" customWidth="1"/>
    <col min="14" max="14" width="0.5703125" style="12" customWidth="1"/>
    <col min="15" max="15" width="27" style="13" customWidth="1"/>
    <col min="16" max="16384" width="9.140625" style="12"/>
  </cols>
  <sheetData>
    <row r="1" spans="1:19" s="6" customFormat="1" ht="18" x14ac:dyDescent="0.25">
      <c r="A1" s="1" t="s">
        <v>0</v>
      </c>
      <c r="B1" s="1"/>
      <c r="C1" s="2" t="str">
        <f>'[1]Uniformat FCI'!C1:G1</f>
        <v xml:space="preserve">Warren Street </v>
      </c>
      <c r="D1" s="2"/>
      <c r="E1" s="2"/>
      <c r="F1" s="2"/>
      <c r="G1" s="2"/>
      <c r="H1" s="2"/>
      <c r="I1" s="2"/>
      <c r="J1" s="3" t="s">
        <v>1</v>
      </c>
      <c r="K1" s="3"/>
      <c r="L1" s="3"/>
      <c r="M1" s="3"/>
      <c r="N1" s="3"/>
      <c r="O1" s="3"/>
      <c r="P1" s="4"/>
      <c r="Q1" s="4"/>
      <c r="R1" s="4"/>
      <c r="S1" s="5"/>
    </row>
    <row r="2" spans="1:19" s="6" customFormat="1" ht="12.75" customHeight="1" x14ac:dyDescent="0.25">
      <c r="A2" s="7" t="s">
        <v>2</v>
      </c>
      <c r="B2" s="7"/>
      <c r="C2" s="8">
        <f>'[1]Uniformat FCI'!C2</f>
        <v>57950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9"/>
      <c r="Q2" s="9"/>
      <c r="R2" s="9"/>
      <c r="S2" s="9"/>
    </row>
    <row r="3" spans="1:19" s="6" customFormat="1" ht="12.75" customHeight="1" x14ac:dyDescent="0.25">
      <c r="A3" s="7" t="s">
        <v>3</v>
      </c>
      <c r="B3" s="7"/>
      <c r="C3" s="11">
        <f>'[1]Uniformat FCI'!C5</f>
        <v>120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</row>
    <row r="5" spans="1:19" ht="5.25" customHeight="1" x14ac:dyDescent="0.25"/>
    <row r="6" spans="1:19" ht="12.2" customHeight="1" x14ac:dyDescent="0.25">
      <c r="A6" s="14" t="s">
        <v>4</v>
      </c>
      <c r="B6" s="15"/>
      <c r="C6" s="14" t="s">
        <v>5</v>
      </c>
      <c r="D6" s="16" t="s">
        <v>6</v>
      </c>
      <c r="E6" s="16"/>
      <c r="F6" s="16"/>
      <c r="G6" s="17"/>
      <c r="H6" s="18" t="s">
        <v>7</v>
      </c>
      <c r="I6" s="19"/>
      <c r="J6" s="19"/>
      <c r="K6" s="20"/>
      <c r="L6" s="15"/>
      <c r="M6" s="14" t="s">
        <v>8</v>
      </c>
    </row>
    <row r="7" spans="1:19" ht="18.600000000000001" customHeight="1" x14ac:dyDescent="0.25">
      <c r="A7" s="14" t="s">
        <v>4</v>
      </c>
      <c r="B7" s="15"/>
      <c r="C7" s="14" t="s">
        <v>9</v>
      </c>
      <c r="D7" s="21" t="s">
        <v>10</v>
      </c>
      <c r="E7" s="21" t="s">
        <v>11</v>
      </c>
      <c r="F7" s="21" t="s">
        <v>12</v>
      </c>
      <c r="G7" s="22" t="s">
        <v>13</v>
      </c>
      <c r="H7" s="21" t="s">
        <v>14</v>
      </c>
      <c r="I7" s="21" t="s">
        <v>15</v>
      </c>
      <c r="J7" s="21" t="s">
        <v>16</v>
      </c>
      <c r="K7" s="21" t="s">
        <v>17</v>
      </c>
      <c r="L7" s="15"/>
      <c r="M7" s="14" t="s">
        <v>8</v>
      </c>
    </row>
    <row r="8" spans="1:19" ht="3.2" customHeight="1" x14ac:dyDescent="0.25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7"/>
      <c r="M8" s="26"/>
      <c r="N8" s="24"/>
      <c r="O8" s="24"/>
    </row>
    <row r="9" spans="1:19" ht="10.15" customHeight="1" x14ac:dyDescent="0.25">
      <c r="A9" s="28" t="s">
        <v>18</v>
      </c>
      <c r="B9" s="29"/>
      <c r="C9" s="30"/>
      <c r="D9" s="31"/>
      <c r="E9" s="32"/>
      <c r="F9" s="32"/>
      <c r="G9" s="32"/>
      <c r="H9" s="33"/>
      <c r="I9" s="32"/>
      <c r="J9" s="32"/>
      <c r="K9" s="32"/>
      <c r="L9" s="34"/>
      <c r="M9" s="35"/>
      <c r="N9" s="36"/>
      <c r="O9" s="24"/>
    </row>
    <row r="10" spans="1:19" ht="10.15" customHeight="1" x14ac:dyDescent="0.25">
      <c r="A10" s="37" t="s">
        <v>19</v>
      </c>
      <c r="B10" s="29"/>
      <c r="C10" s="37" t="s">
        <v>20</v>
      </c>
      <c r="D10" s="38">
        <f>'[1]Master File (Interior)'!I13</f>
        <v>576</v>
      </c>
      <c r="E10" s="39">
        <v>800</v>
      </c>
      <c r="F10" s="40">
        <f>D10-E10</f>
        <v>-224</v>
      </c>
      <c r="G10" s="41">
        <v>0</v>
      </c>
      <c r="H10" s="42">
        <f t="shared" ref="H10:H34" si="0">E10/I10</f>
        <v>33.333333333333336</v>
      </c>
      <c r="I10" s="42">
        <v>24</v>
      </c>
      <c r="J10" s="42">
        <f t="shared" ref="J10:J34" si="1">D10/I10</f>
        <v>24</v>
      </c>
      <c r="K10" s="42">
        <v>0</v>
      </c>
      <c r="L10" s="43"/>
      <c r="M10" s="44"/>
    </row>
    <row r="11" spans="1:19" ht="10.15" customHeight="1" x14ac:dyDescent="0.25">
      <c r="A11" s="37" t="s">
        <v>19</v>
      </c>
      <c r="B11" s="45"/>
      <c r="C11" s="46" t="str">
        <f>'[1]Master File (Interior)'!B14</f>
        <v>B3</v>
      </c>
      <c r="D11" s="38">
        <f>'[1]Master File (Interior)'!I14</f>
        <v>751</v>
      </c>
      <c r="E11" s="39">
        <v>800</v>
      </c>
      <c r="F11" s="40">
        <f t="shared" ref="F11:F34" si="2">D11-E11</f>
        <v>-49</v>
      </c>
      <c r="G11" s="41">
        <f t="shared" ref="G11:G34" si="3">IF(F11&gt;0,1,D11/E11)</f>
        <v>0.93874999999999997</v>
      </c>
      <c r="H11" s="42">
        <f t="shared" si="0"/>
        <v>33.333333333333336</v>
      </c>
      <c r="I11" s="42">
        <v>24</v>
      </c>
      <c r="J11" s="42">
        <f t="shared" si="1"/>
        <v>31.291666666666668</v>
      </c>
      <c r="K11" s="42">
        <f t="shared" ref="K11:K34" si="4">IF(D11/H11&gt;I11,I11,D11/H11)</f>
        <v>22.529999999999998</v>
      </c>
      <c r="L11" s="43"/>
      <c r="M11" s="44"/>
    </row>
    <row r="12" spans="1:19" ht="10.15" customHeight="1" x14ac:dyDescent="0.25">
      <c r="A12" s="37" t="s">
        <v>19</v>
      </c>
      <c r="B12" s="45"/>
      <c r="C12" s="46" t="str">
        <f>'[1]Master File (Interior)'!B20</f>
        <v>B9</v>
      </c>
      <c r="D12" s="38">
        <f>'[1]Master File (Interior)'!I20</f>
        <v>750</v>
      </c>
      <c r="E12" s="39">
        <v>800</v>
      </c>
      <c r="F12" s="40">
        <f t="shared" si="2"/>
        <v>-50</v>
      </c>
      <c r="G12" s="41">
        <f t="shared" si="3"/>
        <v>0.9375</v>
      </c>
      <c r="H12" s="42">
        <f t="shared" si="0"/>
        <v>33.333333333333336</v>
      </c>
      <c r="I12" s="42">
        <v>24</v>
      </c>
      <c r="J12" s="42">
        <f t="shared" si="1"/>
        <v>31.25</v>
      </c>
      <c r="K12" s="42">
        <f t="shared" si="4"/>
        <v>22.5</v>
      </c>
      <c r="L12" s="43"/>
      <c r="M12" s="44"/>
    </row>
    <row r="13" spans="1:19" ht="10.15" customHeight="1" x14ac:dyDescent="0.25">
      <c r="A13" s="37" t="s">
        <v>19</v>
      </c>
      <c r="B13" s="45"/>
      <c r="C13" s="46" t="str">
        <f>'[1]Master File (Interior)'!B21</f>
        <v>B10</v>
      </c>
      <c r="D13" s="38">
        <f>'[1]Master File (Interior)'!I21</f>
        <v>748</v>
      </c>
      <c r="E13" s="39">
        <v>800</v>
      </c>
      <c r="F13" s="40">
        <f t="shared" si="2"/>
        <v>-52</v>
      </c>
      <c r="G13" s="41">
        <f t="shared" si="3"/>
        <v>0.93500000000000005</v>
      </c>
      <c r="H13" s="42">
        <f t="shared" si="0"/>
        <v>33.333333333333336</v>
      </c>
      <c r="I13" s="42">
        <v>24</v>
      </c>
      <c r="J13" s="42">
        <f t="shared" si="1"/>
        <v>31.166666666666668</v>
      </c>
      <c r="K13" s="42">
        <f t="shared" si="4"/>
        <v>22.439999999999998</v>
      </c>
      <c r="L13" s="43"/>
      <c r="M13" s="44"/>
    </row>
    <row r="14" spans="1:19" ht="10.15" customHeight="1" x14ac:dyDescent="0.25">
      <c r="A14" s="37" t="s">
        <v>19</v>
      </c>
      <c r="B14" s="45"/>
      <c r="C14" s="46" t="str">
        <f>'[1]Master File (Interior)'!B30</f>
        <v>UN-8</v>
      </c>
      <c r="D14" s="38">
        <f>'[1]Master File (Interior)'!I30</f>
        <v>196</v>
      </c>
      <c r="E14" s="39">
        <v>800</v>
      </c>
      <c r="F14" s="40">
        <f t="shared" si="2"/>
        <v>-604</v>
      </c>
      <c r="G14" s="41">
        <v>0</v>
      </c>
      <c r="H14" s="42">
        <f t="shared" si="0"/>
        <v>33.333333333333336</v>
      </c>
      <c r="I14" s="42">
        <v>24</v>
      </c>
      <c r="J14" s="42">
        <f t="shared" si="1"/>
        <v>8.1666666666666661</v>
      </c>
      <c r="K14" s="42">
        <v>0</v>
      </c>
      <c r="L14" s="43"/>
      <c r="M14" s="47"/>
    </row>
    <row r="15" spans="1:19" ht="10.15" customHeight="1" x14ac:dyDescent="0.25">
      <c r="A15" s="37" t="s">
        <v>19</v>
      </c>
      <c r="B15" s="45"/>
      <c r="C15" s="46">
        <f>'[1]Master File (Interior)'!B33</f>
        <v>101</v>
      </c>
      <c r="D15" s="38">
        <f>'[1]Master File (Interior)'!I33</f>
        <v>702</v>
      </c>
      <c r="E15" s="39">
        <v>800</v>
      </c>
      <c r="F15" s="40">
        <f t="shared" si="2"/>
        <v>-98</v>
      </c>
      <c r="G15" s="41">
        <f t="shared" si="3"/>
        <v>0.87749999999999995</v>
      </c>
      <c r="H15" s="42">
        <f t="shared" si="0"/>
        <v>33.333333333333336</v>
      </c>
      <c r="I15" s="42">
        <v>24</v>
      </c>
      <c r="J15" s="42">
        <f t="shared" si="1"/>
        <v>29.25</v>
      </c>
      <c r="K15" s="42">
        <f t="shared" si="4"/>
        <v>21.06</v>
      </c>
      <c r="L15" s="43"/>
      <c r="M15" s="47"/>
    </row>
    <row r="16" spans="1:19" ht="10.15" customHeight="1" x14ac:dyDescent="0.25">
      <c r="A16" s="37" t="s">
        <v>19</v>
      </c>
      <c r="B16" s="45"/>
      <c r="C16" s="46">
        <f>'[1]Master File (Interior)'!B34</f>
        <v>102</v>
      </c>
      <c r="D16" s="38">
        <f>'[1]Master File (Interior)'!I34</f>
        <v>751</v>
      </c>
      <c r="E16" s="39">
        <v>800</v>
      </c>
      <c r="F16" s="40">
        <f t="shared" si="2"/>
        <v>-49</v>
      </c>
      <c r="G16" s="41">
        <f t="shared" si="3"/>
        <v>0.93874999999999997</v>
      </c>
      <c r="H16" s="42">
        <f t="shared" si="0"/>
        <v>33.333333333333336</v>
      </c>
      <c r="I16" s="42">
        <v>24</v>
      </c>
      <c r="J16" s="42">
        <f t="shared" si="1"/>
        <v>31.291666666666668</v>
      </c>
      <c r="K16" s="42">
        <f t="shared" si="4"/>
        <v>22.529999999999998</v>
      </c>
      <c r="L16" s="43"/>
      <c r="M16" s="47"/>
    </row>
    <row r="17" spans="1:13" ht="10.15" customHeight="1" x14ac:dyDescent="0.25">
      <c r="A17" s="37" t="s">
        <v>19</v>
      </c>
      <c r="B17" s="45"/>
      <c r="C17" s="46">
        <f>'[1]Master File (Interior)'!B73</f>
        <v>201</v>
      </c>
      <c r="D17" s="38">
        <f>'[1]Master File (Interior)'!I73</f>
        <v>702</v>
      </c>
      <c r="E17" s="39">
        <v>800</v>
      </c>
      <c r="F17" s="40">
        <f t="shared" si="2"/>
        <v>-98</v>
      </c>
      <c r="G17" s="41">
        <f t="shared" si="3"/>
        <v>0.87749999999999995</v>
      </c>
      <c r="H17" s="42">
        <f t="shared" si="0"/>
        <v>33.333333333333336</v>
      </c>
      <c r="I17" s="42">
        <v>24</v>
      </c>
      <c r="J17" s="42">
        <f t="shared" si="1"/>
        <v>29.25</v>
      </c>
      <c r="K17" s="42">
        <f t="shared" si="4"/>
        <v>21.06</v>
      </c>
      <c r="L17" s="43"/>
      <c r="M17" s="47"/>
    </row>
    <row r="18" spans="1:13" ht="10.15" customHeight="1" x14ac:dyDescent="0.25">
      <c r="A18" s="37" t="s">
        <v>19</v>
      </c>
      <c r="B18" s="45"/>
      <c r="C18" s="46">
        <f>'[1]Master File (Interior)'!B75</f>
        <v>203</v>
      </c>
      <c r="D18" s="38">
        <f>'[1]Master File (Interior)'!I75</f>
        <v>751</v>
      </c>
      <c r="E18" s="39">
        <v>800</v>
      </c>
      <c r="F18" s="40">
        <f t="shared" si="2"/>
        <v>-49</v>
      </c>
      <c r="G18" s="41">
        <f t="shared" si="3"/>
        <v>0.93874999999999997</v>
      </c>
      <c r="H18" s="42">
        <f t="shared" si="0"/>
        <v>33.333333333333336</v>
      </c>
      <c r="I18" s="42">
        <v>24</v>
      </c>
      <c r="J18" s="42">
        <f t="shared" si="1"/>
        <v>31.291666666666668</v>
      </c>
      <c r="K18" s="42">
        <f t="shared" si="4"/>
        <v>22.529999999999998</v>
      </c>
      <c r="L18" s="43"/>
      <c r="M18" s="47"/>
    </row>
    <row r="19" spans="1:13" ht="10.15" customHeight="1" x14ac:dyDescent="0.25">
      <c r="A19" s="37" t="s">
        <v>19</v>
      </c>
      <c r="B19" s="45"/>
      <c r="C19" s="46">
        <f>'[1]Master File (Interior)'!B77</f>
        <v>205</v>
      </c>
      <c r="D19" s="38">
        <f>'[1]Master File (Interior)'!I77</f>
        <v>745</v>
      </c>
      <c r="E19" s="39">
        <v>800</v>
      </c>
      <c r="F19" s="40">
        <f t="shared" si="2"/>
        <v>-55</v>
      </c>
      <c r="G19" s="41">
        <f t="shared" si="3"/>
        <v>0.93125000000000002</v>
      </c>
      <c r="H19" s="42">
        <f t="shared" si="0"/>
        <v>33.333333333333336</v>
      </c>
      <c r="I19" s="42">
        <v>24</v>
      </c>
      <c r="J19" s="42">
        <f t="shared" si="1"/>
        <v>31.041666666666668</v>
      </c>
      <c r="K19" s="42">
        <f t="shared" si="4"/>
        <v>22.349999999999998</v>
      </c>
      <c r="L19" s="43"/>
      <c r="M19" s="47"/>
    </row>
    <row r="20" spans="1:13" ht="10.15" customHeight="1" x14ac:dyDescent="0.25">
      <c r="A20" s="37" t="s">
        <v>19</v>
      </c>
      <c r="B20" s="45"/>
      <c r="C20" s="46">
        <f>'[1]Master File (Interior)'!B78</f>
        <v>206</v>
      </c>
      <c r="D20" s="38">
        <f>'[1]Master File (Interior)'!I78</f>
        <v>750</v>
      </c>
      <c r="E20" s="39">
        <v>800</v>
      </c>
      <c r="F20" s="40">
        <f t="shared" si="2"/>
        <v>-50</v>
      </c>
      <c r="G20" s="41">
        <f t="shared" si="3"/>
        <v>0.9375</v>
      </c>
      <c r="H20" s="42">
        <f t="shared" si="0"/>
        <v>33.333333333333336</v>
      </c>
      <c r="I20" s="42">
        <v>24</v>
      </c>
      <c r="J20" s="42">
        <f t="shared" si="1"/>
        <v>31.25</v>
      </c>
      <c r="K20" s="42">
        <f t="shared" si="4"/>
        <v>22.5</v>
      </c>
      <c r="L20" s="43"/>
      <c r="M20" s="47"/>
    </row>
    <row r="21" spans="1:13" ht="10.15" customHeight="1" x14ac:dyDescent="0.25">
      <c r="A21" s="37" t="s">
        <v>19</v>
      </c>
      <c r="B21" s="45"/>
      <c r="C21" s="46">
        <f>'[1]Master File (Interior)'!B79</f>
        <v>207</v>
      </c>
      <c r="D21" s="38">
        <f>'[1]Master File (Interior)'!I79</f>
        <v>748</v>
      </c>
      <c r="E21" s="39">
        <v>800</v>
      </c>
      <c r="F21" s="40">
        <f t="shared" si="2"/>
        <v>-52</v>
      </c>
      <c r="G21" s="41">
        <f t="shared" si="3"/>
        <v>0.93500000000000005</v>
      </c>
      <c r="H21" s="42">
        <f t="shared" si="0"/>
        <v>33.333333333333336</v>
      </c>
      <c r="I21" s="42">
        <v>24</v>
      </c>
      <c r="J21" s="42">
        <f t="shared" si="1"/>
        <v>31.166666666666668</v>
      </c>
      <c r="K21" s="42">
        <f t="shared" si="4"/>
        <v>22.439999999999998</v>
      </c>
      <c r="L21" s="43"/>
      <c r="M21" s="47"/>
    </row>
    <row r="22" spans="1:13" ht="10.15" customHeight="1" x14ac:dyDescent="0.25">
      <c r="A22" s="37" t="s">
        <v>19</v>
      </c>
      <c r="B22" s="45"/>
      <c r="C22" s="46">
        <f>'[1]Master File (Interior)'!B80</f>
        <v>208</v>
      </c>
      <c r="D22" s="38">
        <f>'[1]Master File (Interior)'!I80</f>
        <v>202</v>
      </c>
      <c r="E22" s="39">
        <v>800</v>
      </c>
      <c r="F22" s="40">
        <f t="shared" si="2"/>
        <v>-598</v>
      </c>
      <c r="G22" s="41">
        <v>0</v>
      </c>
      <c r="H22" s="42">
        <f t="shared" si="0"/>
        <v>33.333333333333336</v>
      </c>
      <c r="I22" s="42">
        <v>24</v>
      </c>
      <c r="J22" s="42">
        <f t="shared" si="1"/>
        <v>8.4166666666666661</v>
      </c>
      <c r="K22" s="42">
        <v>0</v>
      </c>
      <c r="L22" s="43"/>
      <c r="M22" s="47"/>
    </row>
    <row r="23" spans="1:13" ht="10.15" customHeight="1" x14ac:dyDescent="0.25">
      <c r="A23" s="37" t="s">
        <v>19</v>
      </c>
      <c r="B23" s="45"/>
      <c r="C23" s="46">
        <f>'[1]Master File (Interior)'!B81</f>
        <v>209</v>
      </c>
      <c r="D23" s="38">
        <f>'[1]Master File (Interior)'!I81</f>
        <v>655</v>
      </c>
      <c r="E23" s="39">
        <v>800</v>
      </c>
      <c r="F23" s="40">
        <f t="shared" si="2"/>
        <v>-145</v>
      </c>
      <c r="G23" s="41">
        <f t="shared" si="3"/>
        <v>0.81874999999999998</v>
      </c>
      <c r="H23" s="42">
        <f t="shared" si="0"/>
        <v>33.333333333333336</v>
      </c>
      <c r="I23" s="42">
        <v>24</v>
      </c>
      <c r="J23" s="42">
        <f t="shared" si="1"/>
        <v>27.291666666666668</v>
      </c>
      <c r="K23" s="42">
        <f t="shared" si="4"/>
        <v>19.649999999999999</v>
      </c>
      <c r="L23" s="43"/>
      <c r="M23" s="47"/>
    </row>
    <row r="24" spans="1:13" ht="10.15" customHeight="1" x14ac:dyDescent="0.25">
      <c r="A24" s="37" t="s">
        <v>19</v>
      </c>
      <c r="B24" s="45"/>
      <c r="C24" s="46">
        <f>'[1]Master File (Interior)'!B82</f>
        <v>210</v>
      </c>
      <c r="D24" s="38">
        <f>'[1]Master File (Interior)'!I82</f>
        <v>647</v>
      </c>
      <c r="E24" s="39">
        <v>800</v>
      </c>
      <c r="F24" s="40">
        <f t="shared" si="2"/>
        <v>-153</v>
      </c>
      <c r="G24" s="41">
        <f t="shared" si="3"/>
        <v>0.80874999999999997</v>
      </c>
      <c r="H24" s="42">
        <f t="shared" si="0"/>
        <v>33.333333333333336</v>
      </c>
      <c r="I24" s="42">
        <v>24</v>
      </c>
      <c r="J24" s="42">
        <f t="shared" si="1"/>
        <v>26.958333333333332</v>
      </c>
      <c r="K24" s="42">
        <f t="shared" si="4"/>
        <v>19.41</v>
      </c>
      <c r="L24" s="43"/>
      <c r="M24" s="47"/>
    </row>
    <row r="25" spans="1:13" ht="10.15" customHeight="1" x14ac:dyDescent="0.25">
      <c r="A25" s="37" t="s">
        <v>19</v>
      </c>
      <c r="B25" s="45"/>
      <c r="C25" s="46">
        <f>'[1]Master File (Interior)'!B83</f>
        <v>211</v>
      </c>
      <c r="D25" s="38">
        <f>'[1]Master File (Interior)'!I83</f>
        <v>576</v>
      </c>
      <c r="E25" s="39">
        <v>800</v>
      </c>
      <c r="F25" s="40">
        <f t="shared" si="2"/>
        <v>-224</v>
      </c>
      <c r="G25" s="41">
        <f t="shared" si="3"/>
        <v>0.72</v>
      </c>
      <c r="H25" s="42">
        <f t="shared" si="0"/>
        <v>33.333333333333336</v>
      </c>
      <c r="I25" s="42">
        <v>24</v>
      </c>
      <c r="J25" s="42">
        <f t="shared" si="1"/>
        <v>24</v>
      </c>
      <c r="K25" s="42">
        <f t="shared" si="4"/>
        <v>17.279999999999998</v>
      </c>
      <c r="L25" s="43"/>
      <c r="M25" s="47"/>
    </row>
    <row r="26" spans="1:13" ht="10.15" customHeight="1" x14ac:dyDescent="0.25">
      <c r="A26" s="37" t="s">
        <v>19</v>
      </c>
      <c r="B26" s="45"/>
      <c r="C26" s="46">
        <f>'[1]Master File (Interior)'!B111</f>
        <v>301</v>
      </c>
      <c r="D26" s="38">
        <f>'[1]Master File (Interior)'!I111</f>
        <v>655</v>
      </c>
      <c r="E26" s="39">
        <v>800</v>
      </c>
      <c r="F26" s="40">
        <f t="shared" si="2"/>
        <v>-145</v>
      </c>
      <c r="G26" s="41">
        <f t="shared" si="3"/>
        <v>0.81874999999999998</v>
      </c>
      <c r="H26" s="42">
        <f t="shared" si="0"/>
        <v>33.333333333333336</v>
      </c>
      <c r="I26" s="42">
        <v>24</v>
      </c>
      <c r="J26" s="42">
        <f t="shared" si="1"/>
        <v>27.291666666666668</v>
      </c>
      <c r="K26" s="42">
        <f t="shared" si="4"/>
        <v>19.649999999999999</v>
      </c>
      <c r="L26" s="43"/>
      <c r="M26" s="47"/>
    </row>
    <row r="27" spans="1:13" ht="10.15" customHeight="1" x14ac:dyDescent="0.25">
      <c r="A27" s="37" t="s">
        <v>19</v>
      </c>
      <c r="B27" s="45"/>
      <c r="C27" s="46">
        <f>'[1]Master File (Interior)'!B112</f>
        <v>302</v>
      </c>
      <c r="D27" s="38">
        <f>'[1]Master File (Interior)'!I112</f>
        <v>655</v>
      </c>
      <c r="E27" s="39">
        <v>800</v>
      </c>
      <c r="F27" s="40">
        <f t="shared" si="2"/>
        <v>-145</v>
      </c>
      <c r="G27" s="41">
        <f t="shared" si="3"/>
        <v>0.81874999999999998</v>
      </c>
      <c r="H27" s="42">
        <f t="shared" si="0"/>
        <v>33.333333333333336</v>
      </c>
      <c r="I27" s="42">
        <v>24</v>
      </c>
      <c r="J27" s="42">
        <f t="shared" si="1"/>
        <v>27.291666666666668</v>
      </c>
      <c r="K27" s="42">
        <f t="shared" si="4"/>
        <v>19.649999999999999</v>
      </c>
      <c r="L27" s="43"/>
      <c r="M27" s="47"/>
    </row>
    <row r="28" spans="1:13" ht="10.15" customHeight="1" x14ac:dyDescent="0.25">
      <c r="A28" s="37" t="s">
        <v>19</v>
      </c>
      <c r="B28" s="45"/>
      <c r="C28" s="46">
        <f>'[1]Master File (Interior)'!B113</f>
        <v>303</v>
      </c>
      <c r="D28" s="38">
        <f>'[1]Master File (Interior)'!I113</f>
        <v>655</v>
      </c>
      <c r="E28" s="39">
        <v>800</v>
      </c>
      <c r="F28" s="40">
        <f t="shared" si="2"/>
        <v>-145</v>
      </c>
      <c r="G28" s="41">
        <f t="shared" si="3"/>
        <v>0.81874999999999998</v>
      </c>
      <c r="H28" s="42">
        <f t="shared" si="0"/>
        <v>33.333333333333336</v>
      </c>
      <c r="I28" s="42">
        <v>24</v>
      </c>
      <c r="J28" s="42">
        <f t="shared" si="1"/>
        <v>27.291666666666668</v>
      </c>
      <c r="K28" s="42">
        <f t="shared" si="4"/>
        <v>19.649999999999999</v>
      </c>
      <c r="L28" s="43"/>
      <c r="M28" s="47"/>
    </row>
    <row r="29" spans="1:13" ht="10.15" customHeight="1" x14ac:dyDescent="0.25">
      <c r="A29" s="37" t="s">
        <v>19</v>
      </c>
      <c r="B29" s="45"/>
      <c r="C29" s="46">
        <f>'[1]Master File (Interior)'!B114</f>
        <v>304</v>
      </c>
      <c r="D29" s="38">
        <f>'[1]Master File (Interior)'!I114</f>
        <v>647</v>
      </c>
      <c r="E29" s="39">
        <v>800</v>
      </c>
      <c r="F29" s="40">
        <f t="shared" si="2"/>
        <v>-153</v>
      </c>
      <c r="G29" s="41">
        <f t="shared" si="3"/>
        <v>0.80874999999999997</v>
      </c>
      <c r="H29" s="42">
        <f t="shared" si="0"/>
        <v>33.333333333333336</v>
      </c>
      <c r="I29" s="42">
        <v>24</v>
      </c>
      <c r="J29" s="42">
        <f t="shared" si="1"/>
        <v>26.958333333333332</v>
      </c>
      <c r="K29" s="42">
        <f t="shared" si="4"/>
        <v>19.41</v>
      </c>
      <c r="L29" s="43"/>
      <c r="M29" s="47"/>
    </row>
    <row r="30" spans="1:13" ht="10.15" customHeight="1" x14ac:dyDescent="0.25">
      <c r="A30" s="46" t="str">
        <f>'[1]Master File (Interior)'!F35</f>
        <v>Technological Literacy</v>
      </c>
      <c r="B30" s="45"/>
      <c r="C30" s="46">
        <f>'[1]Master File (Interior)'!B35</f>
        <v>103</v>
      </c>
      <c r="D30" s="38">
        <f>'[1]Master File (Interior)'!I35</f>
        <v>712</v>
      </c>
      <c r="E30" s="39">
        <v>800</v>
      </c>
      <c r="F30" s="40">
        <f t="shared" si="2"/>
        <v>-88</v>
      </c>
      <c r="G30" s="41">
        <f t="shared" si="3"/>
        <v>0.89</v>
      </c>
      <c r="H30" s="42">
        <f t="shared" si="0"/>
        <v>33.333333333333336</v>
      </c>
      <c r="I30" s="42">
        <v>24</v>
      </c>
      <c r="J30" s="42">
        <f t="shared" si="1"/>
        <v>29.666666666666668</v>
      </c>
      <c r="K30" s="42">
        <f t="shared" si="4"/>
        <v>21.36</v>
      </c>
      <c r="L30" s="43"/>
      <c r="M30" s="47"/>
    </row>
    <row r="31" spans="1:13" ht="10.15" customHeight="1" x14ac:dyDescent="0.25">
      <c r="A31" s="46" t="str">
        <f>'[1]Master File (Interior)'!F37</f>
        <v>Science (6-12)</v>
      </c>
      <c r="B31" s="45"/>
      <c r="C31" s="46">
        <f>'[1]Master File (Interior)'!B37</f>
        <v>105</v>
      </c>
      <c r="D31" s="38">
        <f>'[1]Master File (Interior)'!I37</f>
        <v>750</v>
      </c>
      <c r="E31" s="39">
        <v>800</v>
      </c>
      <c r="F31" s="40">
        <f t="shared" si="2"/>
        <v>-50</v>
      </c>
      <c r="G31" s="41">
        <f t="shared" si="3"/>
        <v>0.9375</v>
      </c>
      <c r="H31" s="42">
        <f t="shared" si="0"/>
        <v>33.333333333333336</v>
      </c>
      <c r="I31" s="42">
        <v>24</v>
      </c>
      <c r="J31" s="42">
        <f t="shared" si="1"/>
        <v>31.25</v>
      </c>
      <c r="K31" s="42">
        <f t="shared" si="4"/>
        <v>22.5</v>
      </c>
      <c r="L31" s="43"/>
      <c r="M31" s="47"/>
    </row>
    <row r="32" spans="1:13" ht="10.15" customHeight="1" x14ac:dyDescent="0.25">
      <c r="A32" s="37" t="s">
        <v>21</v>
      </c>
      <c r="B32" s="45"/>
      <c r="C32" s="46">
        <f>'[1]Master File (Interior)'!B38</f>
        <v>106</v>
      </c>
      <c r="D32" s="38">
        <f>'[1]Master File (Interior)'!I38</f>
        <v>748</v>
      </c>
      <c r="E32" s="39">
        <v>800</v>
      </c>
      <c r="F32" s="40">
        <f t="shared" si="2"/>
        <v>-52</v>
      </c>
      <c r="G32" s="41">
        <f t="shared" si="3"/>
        <v>0.93500000000000005</v>
      </c>
      <c r="H32" s="42">
        <f t="shared" si="0"/>
        <v>33.333333333333336</v>
      </c>
      <c r="I32" s="42">
        <v>24</v>
      </c>
      <c r="J32" s="42">
        <f t="shared" si="1"/>
        <v>31.166666666666668</v>
      </c>
      <c r="K32" s="42">
        <f t="shared" si="4"/>
        <v>22.439999999999998</v>
      </c>
      <c r="L32" s="43"/>
      <c r="M32" s="47"/>
    </row>
    <row r="33" spans="1:15" ht="10.15" customHeight="1" x14ac:dyDescent="0.25">
      <c r="A33" s="46" t="str">
        <f>'[1]Master File (Interior)'!F76</f>
        <v>Technological Literacy</v>
      </c>
      <c r="B33" s="45"/>
      <c r="C33" s="46">
        <f>'[1]Master File (Interior)'!B76</f>
        <v>204</v>
      </c>
      <c r="D33" s="38">
        <f>'[1]Master File (Interior)'!I76</f>
        <v>764</v>
      </c>
      <c r="E33" s="39">
        <v>800</v>
      </c>
      <c r="F33" s="40">
        <f t="shared" si="2"/>
        <v>-36</v>
      </c>
      <c r="G33" s="41">
        <f t="shared" si="3"/>
        <v>0.95499999999999996</v>
      </c>
      <c r="H33" s="42">
        <f t="shared" si="0"/>
        <v>33.333333333333336</v>
      </c>
      <c r="I33" s="42">
        <v>24</v>
      </c>
      <c r="J33" s="42">
        <f t="shared" si="1"/>
        <v>31.833333333333332</v>
      </c>
      <c r="K33" s="42">
        <f t="shared" si="4"/>
        <v>22.919999999999998</v>
      </c>
      <c r="L33" s="43"/>
      <c r="M33" s="47"/>
    </row>
    <row r="34" spans="1:15" ht="10.15" customHeight="1" thickBot="1" x14ac:dyDescent="0.3">
      <c r="A34" s="37" t="s">
        <v>19</v>
      </c>
      <c r="B34" s="45"/>
      <c r="C34" s="46" t="str">
        <f>'[1]Master File (Interior)'!B119</f>
        <v>UN-77</v>
      </c>
      <c r="D34" s="38">
        <f>'[1]Master File (Interior)'!I119</f>
        <v>735</v>
      </c>
      <c r="E34" s="39">
        <v>800</v>
      </c>
      <c r="F34" s="40">
        <f t="shared" si="2"/>
        <v>-65</v>
      </c>
      <c r="G34" s="41">
        <f t="shared" si="3"/>
        <v>0.91874999999999996</v>
      </c>
      <c r="H34" s="42">
        <f t="shared" si="0"/>
        <v>33.333333333333336</v>
      </c>
      <c r="I34" s="42">
        <v>24</v>
      </c>
      <c r="J34" s="42">
        <f t="shared" si="1"/>
        <v>30.625</v>
      </c>
      <c r="K34" s="42">
        <f t="shared" si="4"/>
        <v>22.049999999999997</v>
      </c>
      <c r="L34" s="43"/>
      <c r="M34" s="47"/>
    </row>
    <row r="35" spans="1:15" ht="12.75" customHeight="1" thickBot="1" x14ac:dyDescent="0.3">
      <c r="A35" s="48"/>
      <c r="B35" s="49"/>
      <c r="C35" s="50"/>
      <c r="D35" s="51" t="s">
        <v>22</v>
      </c>
      <c r="E35" s="52"/>
      <c r="F35" s="53"/>
      <c r="G35" s="54">
        <f>AVERAGE(G10:G34)</f>
        <v>0.77984999999999982</v>
      </c>
      <c r="H35" s="55"/>
      <c r="I35" s="56"/>
      <c r="J35" s="57"/>
      <c r="K35" s="58"/>
      <c r="L35" s="59"/>
      <c r="M35" s="60"/>
      <c r="N35" s="24"/>
      <c r="O35" s="61"/>
    </row>
    <row r="36" spans="1:15" ht="12.75" customHeight="1" thickBot="1" x14ac:dyDescent="0.3">
      <c r="A36" s="62"/>
      <c r="B36" s="63"/>
      <c r="C36" s="64"/>
      <c r="D36" s="65" t="s">
        <v>23</v>
      </c>
      <c r="E36" s="66"/>
      <c r="F36" s="67"/>
      <c r="G36" s="68">
        <v>290</v>
      </c>
      <c r="H36" s="69" t="s">
        <v>24</v>
      </c>
      <c r="I36" s="70"/>
      <c r="J36" s="70"/>
      <c r="K36" s="71">
        <f>SUM(K10:K34)</f>
        <v>467.90999999999997</v>
      </c>
      <c r="L36" s="72"/>
      <c r="M36" s="24"/>
      <c r="N36" s="73"/>
      <c r="O36" s="74"/>
    </row>
    <row r="37" spans="1:15" ht="12.75" customHeight="1" thickBot="1" x14ac:dyDescent="0.3">
      <c r="A37" s="75"/>
      <c r="B37" s="49"/>
      <c r="C37" s="76"/>
      <c r="D37" s="65" t="s">
        <v>25</v>
      </c>
      <c r="E37" s="66"/>
      <c r="F37" s="67"/>
      <c r="G37" s="54">
        <f>G36/K37</f>
        <v>0.72914977364928157</v>
      </c>
      <c r="H37" s="69" t="s">
        <v>26</v>
      </c>
      <c r="I37" s="70"/>
      <c r="J37" s="70"/>
      <c r="K37" s="71">
        <f>K36*0.85</f>
        <v>397.72349999999994</v>
      </c>
      <c r="N37" s="73"/>
      <c r="O37" s="77"/>
    </row>
    <row r="38" spans="1:15" ht="15.75" thickBot="1" x14ac:dyDescent="0.3">
      <c r="H38" s="51" t="s">
        <v>27</v>
      </c>
      <c r="I38" s="52"/>
      <c r="J38" s="52"/>
      <c r="K38" s="78">
        <f>COUNTIF(K10:K34, "&gt;0")*21</f>
        <v>462</v>
      </c>
    </row>
    <row r="39" spans="1:15" ht="15.75" thickBot="1" x14ac:dyDescent="0.3">
      <c r="H39" s="51" t="s">
        <v>28</v>
      </c>
      <c r="I39" s="52"/>
      <c r="J39" s="52"/>
      <c r="K39" s="78">
        <f>K38*0.85</f>
        <v>392.7</v>
      </c>
    </row>
  </sheetData>
  <mergeCells count="23">
    <mergeCell ref="N36:N37"/>
    <mergeCell ref="D37:F37"/>
    <mergeCell ref="H37:J37"/>
    <mergeCell ref="H38:J38"/>
    <mergeCell ref="H39:J39"/>
    <mergeCell ref="L6:L7"/>
    <mergeCell ref="M6:M7"/>
    <mergeCell ref="C8:M8"/>
    <mergeCell ref="B11:B35"/>
    <mergeCell ref="D35:F35"/>
    <mergeCell ref="A36:B37"/>
    <mergeCell ref="D36:F36"/>
    <mergeCell ref="H36:J36"/>
    <mergeCell ref="A1:B1"/>
    <mergeCell ref="C1:I1"/>
    <mergeCell ref="J1:O1"/>
    <mergeCell ref="A2:B2"/>
    <mergeCell ref="A3:B3"/>
    <mergeCell ref="A6:A7"/>
    <mergeCell ref="B6:B7"/>
    <mergeCell ref="C6:C7"/>
    <mergeCell ref="D6:G6"/>
    <mergeCell ref="H6:K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2013-03-04T16:44:41Z</dcterms:created>
  <dcterms:modified xsi:type="dcterms:W3CDTF">2013-03-04T16:48:11Z</dcterms:modified>
</cp:coreProperties>
</file>